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uszak01\Desktop\Közérdekű adatigénylés TOP TOP_PLUSZ\"/>
    </mc:Choice>
  </mc:AlternateContent>
  <xr:revisionPtr revIDLastSave="0" documentId="8_{92769FA0-2BBF-4FDB-BFB9-0C8E01C243B4}" xr6:coauthVersionLast="47" xr6:coauthVersionMax="47" xr10:uidLastSave="{00000000-0000-0000-0000-000000000000}"/>
  <bookViews>
    <workbookView xWindow="-108" yWindow="-108" windowWidth="23256" windowHeight="12576" activeTab="5" xr2:uid="{00000000-000D-0000-FFFF-FFFF00000000}"/>
  </bookViews>
  <sheets>
    <sheet name="Főösszesítő" sheetId="1" r:id="rId1"/>
    <sheet name="építészet" sheetId="2" r:id="rId2"/>
    <sheet name="fűtés" sheetId="4" r:id="rId3"/>
    <sheet name="víz-csatorna" sheetId="6" r:id="rId4"/>
    <sheet name="szellőzés" sheetId="8" r:id="rId5"/>
    <sheet name="elektromos" sheetId="9" r:id="rId6"/>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62" i="9" l="1"/>
  <c r="H62" i="9"/>
  <c r="I61" i="9"/>
  <c r="H61" i="9"/>
  <c r="I60" i="9"/>
  <c r="H60" i="9"/>
  <c r="I59" i="9"/>
  <c r="H59" i="9"/>
  <c r="I58" i="9"/>
  <c r="H58" i="9"/>
  <c r="I57" i="9"/>
  <c r="H57" i="9"/>
  <c r="I56" i="9"/>
  <c r="H56" i="9"/>
  <c r="I55" i="9"/>
  <c r="H55" i="9"/>
  <c r="I54" i="9"/>
  <c r="H54" i="9"/>
  <c r="I53" i="9"/>
  <c r="H53" i="9"/>
  <c r="I52" i="9"/>
  <c r="H52" i="9"/>
  <c r="I51" i="9"/>
  <c r="H51" i="9"/>
  <c r="I50" i="9"/>
  <c r="H50" i="9"/>
  <c r="I49" i="9"/>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136" i="2"/>
  <c r="H136" i="2"/>
  <c r="I135" i="2"/>
  <c r="H135" i="2"/>
  <c r="D134" i="2"/>
  <c r="D133" i="2"/>
  <c r="I119" i="2"/>
  <c r="H119" i="2"/>
  <c r="I118" i="2"/>
  <c r="H118" i="2"/>
  <c r="I108" i="2"/>
  <c r="H108" i="2"/>
  <c r="I107" i="2"/>
  <c r="H107" i="2"/>
  <c r="D73" i="2"/>
  <c r="I137" i="2"/>
  <c r="H137" i="2"/>
  <c r="I63" i="2"/>
  <c r="H63" i="2"/>
  <c r="I62" i="2"/>
  <c r="H62" i="2"/>
  <c r="I47" i="2"/>
  <c r="H47" i="2"/>
  <c r="I41" i="2"/>
  <c r="H41" i="2"/>
  <c r="I35" i="2"/>
  <c r="H35" i="2"/>
  <c r="I34" i="2"/>
  <c r="H34" i="2"/>
  <c r="H33" i="2"/>
  <c r="I32" i="2"/>
  <c r="H32" i="2"/>
  <c r="D29" i="2"/>
  <c r="H63" i="9" l="1"/>
  <c r="D25" i="1" s="1"/>
  <c r="I63" i="9"/>
  <c r="E25" i="1" s="1"/>
  <c r="I33" i="2"/>
  <c r="I25" i="2" l="1"/>
  <c r="I26" i="2" s="1"/>
  <c r="F7" i="2" s="1"/>
  <c r="H25" i="2"/>
  <c r="H26" i="2" s="1"/>
  <c r="D7" i="2" s="1"/>
  <c r="I22" i="8"/>
  <c r="H22" i="8"/>
  <c r="I21" i="8"/>
  <c r="H21" i="8"/>
  <c r="I20" i="8"/>
  <c r="H20" i="8"/>
  <c r="I19" i="8"/>
  <c r="H19" i="8"/>
  <c r="I18" i="8"/>
  <c r="H18" i="8"/>
  <c r="I17" i="8"/>
  <c r="H17" i="8"/>
  <c r="I16" i="8"/>
  <c r="H16" i="8"/>
  <c r="I12" i="8"/>
  <c r="I14" i="8" s="1"/>
  <c r="F7" i="8" s="1"/>
  <c r="H12" i="8"/>
  <c r="H14" i="8" s="1"/>
  <c r="D7" i="8" s="1"/>
  <c r="I57" i="6"/>
  <c r="H57" i="6"/>
  <c r="I56" i="6"/>
  <c r="H56" i="6"/>
  <c r="I55" i="6"/>
  <c r="H55" i="6"/>
  <c r="I54" i="6"/>
  <c r="H54" i="6"/>
  <c r="I53" i="6"/>
  <c r="H53" i="6"/>
  <c r="I52" i="6"/>
  <c r="H52" i="6"/>
  <c r="I51" i="6"/>
  <c r="H51" i="6"/>
  <c r="I50" i="6"/>
  <c r="H50" i="6"/>
  <c r="I49" i="6"/>
  <c r="H49" i="6"/>
  <c r="I48" i="6"/>
  <c r="H48" i="6"/>
  <c r="I47" i="6"/>
  <c r="H47" i="6"/>
  <c r="I46" i="6"/>
  <c r="H46" i="6"/>
  <c r="I45" i="6"/>
  <c r="H45" i="6"/>
  <c r="I44" i="6"/>
  <c r="H44" i="6"/>
  <c r="I43" i="6"/>
  <c r="H43" i="6"/>
  <c r="I42" i="6"/>
  <c r="H42" i="6"/>
  <c r="I41" i="6"/>
  <c r="H41" i="6"/>
  <c r="I40" i="6"/>
  <c r="H40" i="6"/>
  <c r="I39" i="6"/>
  <c r="H39" i="6"/>
  <c r="I38" i="6"/>
  <c r="H38" i="6"/>
  <c r="I37" i="6"/>
  <c r="H37" i="6"/>
  <c r="I33" i="6"/>
  <c r="H33" i="6"/>
  <c r="I32" i="6"/>
  <c r="H32" i="6"/>
  <c r="I31" i="6"/>
  <c r="H31" i="6"/>
  <c r="I30" i="6"/>
  <c r="H30" i="6"/>
  <c r="I29" i="6"/>
  <c r="H29" i="6"/>
  <c r="I25" i="6"/>
  <c r="H25" i="6"/>
  <c r="I24" i="6"/>
  <c r="H24" i="6"/>
  <c r="I21" i="6"/>
  <c r="H21" i="6"/>
  <c r="I20" i="6"/>
  <c r="H20" i="6"/>
  <c r="I17" i="6"/>
  <c r="H17" i="6"/>
  <c r="I16" i="6"/>
  <c r="H16" i="6"/>
  <c r="I15" i="6"/>
  <c r="H15" i="6"/>
  <c r="I46" i="4"/>
  <c r="H46" i="4"/>
  <c r="I45" i="4"/>
  <c r="H45" i="4"/>
  <c r="I44" i="4"/>
  <c r="H44" i="4"/>
  <c r="I43" i="4"/>
  <c r="H43" i="4"/>
  <c r="I42" i="4"/>
  <c r="H42" i="4"/>
  <c r="I41" i="4"/>
  <c r="H41" i="4"/>
  <c r="I40" i="4"/>
  <c r="H40" i="4"/>
  <c r="I39" i="4"/>
  <c r="H39" i="4"/>
  <c r="I38" i="4"/>
  <c r="H38" i="4"/>
  <c r="I37" i="4"/>
  <c r="H37" i="4"/>
  <c r="I36" i="4"/>
  <c r="H36" i="4"/>
  <c r="I35" i="4"/>
  <c r="H35" i="4"/>
  <c r="I34" i="4"/>
  <c r="H34" i="4"/>
  <c r="I30" i="4"/>
  <c r="H30" i="4"/>
  <c r="I29" i="4"/>
  <c r="H29" i="4"/>
  <c r="I28" i="4"/>
  <c r="H28" i="4"/>
  <c r="I24" i="4"/>
  <c r="H24" i="4"/>
  <c r="I23" i="4"/>
  <c r="H23" i="4"/>
  <c r="I22" i="4"/>
  <c r="H22" i="4"/>
  <c r="I19" i="4"/>
  <c r="I20" i="4" s="1"/>
  <c r="F8" i="4" s="1"/>
  <c r="H19" i="4"/>
  <c r="H20" i="4" s="1"/>
  <c r="D8" i="4" s="1"/>
  <c r="I16" i="4"/>
  <c r="H16" i="4"/>
  <c r="I15" i="4"/>
  <c r="H15" i="4"/>
  <c r="D75" i="2"/>
  <c r="I75" i="2" s="1"/>
  <c r="I65" i="2"/>
  <c r="H65" i="2"/>
  <c r="I64" i="2"/>
  <c r="H64" i="2"/>
  <c r="H88" i="2"/>
  <c r="I71" i="2"/>
  <c r="H71" i="2"/>
  <c r="H112" i="2"/>
  <c r="H114" i="2" s="1"/>
  <c r="D16" i="2" s="1"/>
  <c r="I112" i="2"/>
  <c r="I114" i="2" s="1"/>
  <c r="F16" i="2" s="1"/>
  <c r="I89" i="2"/>
  <c r="H90" i="2"/>
  <c r="I74" i="2"/>
  <c r="H74" i="2"/>
  <c r="I77" i="2"/>
  <c r="H77" i="2"/>
  <c r="I76" i="2"/>
  <c r="H76" i="2"/>
  <c r="H130" i="2"/>
  <c r="I132" i="2"/>
  <c r="H132" i="2"/>
  <c r="I131" i="2"/>
  <c r="H131" i="2"/>
  <c r="I126" i="2"/>
  <c r="H126" i="2"/>
  <c r="I125" i="2"/>
  <c r="H125" i="2"/>
  <c r="I128" i="2"/>
  <c r="H128" i="2"/>
  <c r="I103" i="2"/>
  <c r="H103" i="2"/>
  <c r="H96" i="2"/>
  <c r="I106" i="2"/>
  <c r="H106" i="2"/>
  <c r="I104" i="2"/>
  <c r="H104" i="2"/>
  <c r="I102" i="2"/>
  <c r="H102" i="2"/>
  <c r="I100" i="2"/>
  <c r="H100" i="2"/>
  <c r="I99" i="2"/>
  <c r="H99" i="2"/>
  <c r="I98" i="2"/>
  <c r="H98" i="2"/>
  <c r="I134" i="2"/>
  <c r="H134" i="2"/>
  <c r="I133" i="2"/>
  <c r="H133" i="2"/>
  <c r="H120" i="2"/>
  <c r="I120" i="2"/>
  <c r="I147" i="2"/>
  <c r="H147" i="2"/>
  <c r="I87" i="2"/>
  <c r="H87" i="2"/>
  <c r="H73" i="2"/>
  <c r="D40" i="2"/>
  <c r="H40" i="2" s="1"/>
  <c r="H42" i="2" s="1"/>
  <c r="D9" i="2" s="1"/>
  <c r="D129" i="2"/>
  <c r="H129" i="2" s="1"/>
  <c r="I86" i="2"/>
  <c r="H86" i="2"/>
  <c r="I88" i="2"/>
  <c r="H82" i="2"/>
  <c r="H60" i="2"/>
  <c r="I53" i="2"/>
  <c r="H53" i="2"/>
  <c r="I150" i="2"/>
  <c r="H150" i="2"/>
  <c r="D31" i="2"/>
  <c r="I31" i="2" s="1"/>
  <c r="I29" i="2"/>
  <c r="H29" i="2"/>
  <c r="I124" i="2"/>
  <c r="H124" i="2"/>
  <c r="H46" i="2"/>
  <c r="I45" i="2"/>
  <c r="H45" i="2"/>
  <c r="I149" i="2"/>
  <c r="H149" i="2"/>
  <c r="I148" i="2"/>
  <c r="H148" i="2"/>
  <c r="I117" i="2"/>
  <c r="H117" i="2"/>
  <c r="I95" i="2"/>
  <c r="H95" i="2"/>
  <c r="I85" i="2"/>
  <c r="H85" i="2"/>
  <c r="I84" i="2"/>
  <c r="H84" i="2"/>
  <c r="I83" i="2"/>
  <c r="H83" i="2"/>
  <c r="I72" i="2"/>
  <c r="H72" i="2"/>
  <c r="I70" i="2"/>
  <c r="I61" i="2"/>
  <c r="H61" i="2"/>
  <c r="I59" i="2"/>
  <c r="H59" i="2"/>
  <c r="I58" i="2"/>
  <c r="H58" i="2"/>
  <c r="I52" i="2"/>
  <c r="H52" i="2"/>
  <c r="I51" i="2"/>
  <c r="H51" i="2"/>
  <c r="I127" i="2"/>
  <c r="D69" i="2"/>
  <c r="H69" i="2" s="1"/>
  <c r="I82" i="2"/>
  <c r="I60" i="2"/>
  <c r="H127" i="2"/>
  <c r="I46" i="2"/>
  <c r="H70" i="2"/>
  <c r="I142" i="2"/>
  <c r="I90" i="2"/>
  <c r="H89" i="2"/>
  <c r="I73" i="2"/>
  <c r="I130" i="2"/>
  <c r="H142" i="2"/>
  <c r="I96" i="2"/>
  <c r="D30" i="2" l="1"/>
  <c r="I30" i="2" s="1"/>
  <c r="I37" i="2"/>
  <c r="I26" i="4"/>
  <c r="F9" i="4" s="1"/>
  <c r="H27" i="6"/>
  <c r="D9" i="6" s="1"/>
  <c r="I48" i="4"/>
  <c r="F11" i="4" s="1"/>
  <c r="H48" i="4"/>
  <c r="D11" i="4" s="1"/>
  <c r="H35" i="6"/>
  <c r="D10" i="6" s="1"/>
  <c r="H22" i="6"/>
  <c r="D8" i="6" s="1"/>
  <c r="I35" i="6"/>
  <c r="F10" i="6" s="1"/>
  <c r="I69" i="2"/>
  <c r="I18" i="6"/>
  <c r="F7" i="6" s="1"/>
  <c r="H18" i="6"/>
  <c r="D7" i="6" s="1"/>
  <c r="H121" i="2"/>
  <c r="D17" i="2" s="1"/>
  <c r="I17" i="4"/>
  <c r="F7" i="4" s="1"/>
  <c r="H59" i="6"/>
  <c r="D11" i="6" s="1"/>
  <c r="H17" i="4"/>
  <c r="D7" i="4" s="1"/>
  <c r="H26" i="4"/>
  <c r="D9" i="4" s="1"/>
  <c r="I32" i="4"/>
  <c r="F10" i="4" s="1"/>
  <c r="I22" i="6"/>
  <c r="F8" i="6" s="1"/>
  <c r="I27" i="6"/>
  <c r="F9" i="6" s="1"/>
  <c r="I59" i="6"/>
  <c r="F11" i="6" s="1"/>
  <c r="H24" i="8"/>
  <c r="D8" i="8" s="1"/>
  <c r="D9" i="8" s="1"/>
  <c r="D24" i="1" s="1"/>
  <c r="I129" i="2"/>
  <c r="I138" i="2" s="1"/>
  <c r="F18" i="2" s="1"/>
  <c r="H32" i="4"/>
  <c r="D10" i="4" s="1"/>
  <c r="I24" i="8"/>
  <c r="F8" i="8" s="1"/>
  <c r="F9" i="8" s="1"/>
  <c r="E24" i="1" s="1"/>
  <c r="H138" i="2"/>
  <c r="D18" i="2" s="1"/>
  <c r="H30" i="2"/>
  <c r="H37" i="2" s="1"/>
  <c r="I40" i="2"/>
  <c r="I42" i="2" s="1"/>
  <c r="F9" i="2" s="1"/>
  <c r="H31" i="2"/>
  <c r="H48" i="2"/>
  <c r="D10" i="2" s="1"/>
  <c r="I121" i="2"/>
  <c r="F17" i="2" s="1"/>
  <c r="H109" i="2"/>
  <c r="D15" i="2" s="1"/>
  <c r="H75" i="2"/>
  <c r="H79" i="2" s="1"/>
  <c r="D13" i="2" s="1"/>
  <c r="I109" i="2"/>
  <c r="F15" i="2" s="1"/>
  <c r="H92" i="2"/>
  <c r="D14" i="2" s="1"/>
  <c r="I92" i="2"/>
  <c r="F14" i="2" s="1"/>
  <c r="I79" i="2"/>
  <c r="F13" i="2" s="1"/>
  <c r="H66" i="2"/>
  <c r="D12" i="2" s="1"/>
  <c r="I66" i="2"/>
  <c r="F12" i="2" s="1"/>
  <c r="I55" i="2"/>
  <c r="F11" i="2" s="1"/>
  <c r="I48" i="2"/>
  <c r="F10" i="2" s="1"/>
  <c r="H152" i="2"/>
  <c r="D19" i="2" s="1"/>
  <c r="H55" i="2"/>
  <c r="D11" i="2" s="1"/>
  <c r="I152" i="2"/>
  <c r="F19" i="2" s="1"/>
  <c r="F8" i="2"/>
  <c r="F12" i="6" l="1"/>
  <c r="E23" i="1" s="1"/>
  <c r="D12" i="4"/>
  <c r="D22" i="1" s="1"/>
  <c r="D12" i="6"/>
  <c r="D23" i="1" s="1"/>
  <c r="F12" i="4"/>
  <c r="E22" i="1" s="1"/>
  <c r="D8" i="2"/>
  <c r="D20" i="2" s="1"/>
  <c r="D20" i="1" s="1"/>
  <c r="F20" i="2"/>
  <c r="E20" i="1" s="1"/>
  <c r="E26" i="1" l="1"/>
  <c r="D26" i="1"/>
  <c r="D27" i="1" l="1"/>
  <c r="D28" i="1" s="1"/>
  <c r="D29" i="1" s="1"/>
</calcChain>
</file>

<file path=xl/sharedStrings.xml><?xml version="1.0" encoding="utf-8"?>
<sst xmlns="http://schemas.openxmlformats.org/spreadsheetml/2006/main" count="832" uniqueCount="553">
  <si>
    <t>Megnevezés</t>
  </si>
  <si>
    <t>Anyagköltség</t>
  </si>
  <si>
    <t>Díjköltség</t>
  </si>
  <si>
    <t xml:space="preserve"> A munka ára (HUF)</t>
  </si>
  <si>
    <t>Megrendelő:</t>
  </si>
  <si>
    <t>Munka megnevezése:</t>
  </si>
  <si>
    <t>Cím:</t>
  </si>
  <si>
    <t>2028 Pilismarót, Rákóczi F. u.15.</t>
  </si>
  <si>
    <t>Pilismarót Község Önkormányzata</t>
  </si>
  <si>
    <t>2028 Pilismarót, Köztársaság tér 3., Hrsz.:268</t>
  </si>
  <si>
    <t>Háziorvosi rendelő és védőnői szolgálat épületének felújítása</t>
  </si>
  <si>
    <t>Főösszesítő</t>
  </si>
  <si>
    <t>1.</t>
  </si>
  <si>
    <t>2.</t>
  </si>
  <si>
    <t>3.</t>
  </si>
  <si>
    <t>Épületgépészeti munkák</t>
  </si>
  <si>
    <t>4.</t>
  </si>
  <si>
    <t>Elektromos munkák</t>
  </si>
  <si>
    <t>ÁFA vetítési alap</t>
  </si>
  <si>
    <t>ÁFA</t>
  </si>
  <si>
    <t>Összesen</t>
  </si>
  <si>
    <t>fűtés</t>
  </si>
  <si>
    <t>víz-csatorna</t>
  </si>
  <si>
    <t>szellőzés</t>
  </si>
  <si>
    <t>5.</t>
  </si>
  <si>
    <t>2028 Pilismarót, Köztársaság tér 3.</t>
  </si>
  <si>
    <t>Építészeti, tartószerkezeti munkák munkanemi összesítő</t>
  </si>
  <si>
    <t>Ssz.</t>
  </si>
  <si>
    <t>21</t>
  </si>
  <si>
    <t>Irtás, föld- és sziklamunka</t>
  </si>
  <si>
    <t>23</t>
  </si>
  <si>
    <t>Síkalapozás</t>
  </si>
  <si>
    <t>31</t>
  </si>
  <si>
    <t>Helyszíni beton és vasbeton munkák</t>
  </si>
  <si>
    <t>32</t>
  </si>
  <si>
    <t>Előre gyártott épületszerkezeti elem elhelyezése és szerelése</t>
  </si>
  <si>
    <t>33</t>
  </si>
  <si>
    <t>Falazás és egyéb kőműves munkák</t>
  </si>
  <si>
    <t>36</t>
  </si>
  <si>
    <t>Vakolás és rabicolás</t>
  </si>
  <si>
    <t>42</t>
  </si>
  <si>
    <t>Aljzatkészítés, hideg- és melegburkolatok készítése</t>
  </si>
  <si>
    <t>44</t>
  </si>
  <si>
    <t>Asztalosszerkezetek elhelyezése</t>
  </si>
  <si>
    <t>Festés</t>
  </si>
  <si>
    <t>48</t>
  </si>
  <si>
    <t>Szigetelés</t>
  </si>
  <si>
    <t>Külső</t>
  </si>
  <si>
    <t>Összesen (HUF)</t>
  </si>
  <si>
    <t>Tétel szövege</t>
  </si>
  <si>
    <t>Menny.</t>
  </si>
  <si>
    <t>Egység</t>
  </si>
  <si>
    <t>Anyag egységár</t>
  </si>
  <si>
    <t>Díj egységre</t>
  </si>
  <si>
    <t>Anyag összesen</t>
  </si>
  <si>
    <t>Díj összesen</t>
  </si>
  <si>
    <t>m3</t>
  </si>
  <si>
    <t>db</t>
  </si>
  <si>
    <t>Munkanem összesen (HUF)</t>
  </si>
  <si>
    <t>megjegyzés:</t>
  </si>
  <si>
    <t>m2</t>
  </si>
  <si>
    <t>fm</t>
  </si>
  <si>
    <t>földmunkák</t>
  </si>
  <si>
    <t>Tömörítés bármely tömörítési osztályban gépi erővel, nagy felületen, tömörségi fok: 95%</t>
  </si>
  <si>
    <t>Feltöltések alap- és lábazati falak közé  földszinti padozatok alá, az anyag szétterítésével, mozgatásával.Természetes szemnagyságú homokos kavics.</t>
  </si>
  <si>
    <t>alapozás</t>
  </si>
  <si>
    <t>Vasbeton sáv-, talp- lemezalap készítése szivattyús technológiával,C12/16 - X(0)b(H) kissé képlékeny kavicsbeton keverék CEM 32,5 pc. D↓max = 16 mm, m = 6,6 finomsági modulussal, 12cm vtg-ban.</t>
  </si>
  <si>
    <t>t</t>
  </si>
  <si>
    <t>helyszíni beton, vasbeton munkák</t>
  </si>
  <si>
    <t>Beton aljzatok bontása 10 cm vastagságig, kavicsbetonból. Előirányzottan 2 rtg.-ben !</t>
  </si>
  <si>
    <t>Úsztatott esztrich készítése, helyszínen kevert, cementbázisú esztrichből, C12 szilárdsági osztálynak megfelelően 5 cm vastagságban. (Baumit) Peremszigetelés -dilatáció- AT-PE szigetelő elhelyezésével.</t>
  </si>
  <si>
    <t>Előregyártott  PTH nyílásáthidaló gerenda elhelyezése - ideiglenes alátámasztással- új építésű 10cm vtg téglaválaszfalakban, PTH A10 100-325x10x8,5cm, min. 12 cm felfekvéssel. H=100cm</t>
  </si>
  <si>
    <t>H= 125cm</t>
  </si>
  <si>
    <t>H= 150cm</t>
  </si>
  <si>
    <t>falazatok</t>
  </si>
  <si>
    <t>Válaszfal bontása, égetett agyag-kerámia termékekből, erősítő pillérrel vagy erősítő pillér nélkül falazva, kisméretű, mészhomok, magasított vagy nagyméretű téglából, 15 cm vastagságig, falazó, cementes mészhabarcsból falazva, nyílászárókkal együtt.</t>
  </si>
  <si>
    <t>Nyílásbontás, égetett-agyag kerámia teherhordó, tömör téglafalban</t>
  </si>
  <si>
    <t>Válaszfal építése, égetett agyag-kerámia termékekből, nútféderes elemekből, 100 mm falvastagságban, 500x238x100 mm-es méretű válaszfallapból, falazó, cementes mészhabarcsba falazva, POROTHERM 10 N+F válaszfallap, 500x238x100 mm, M 1 (Hf10-mc) falazó, cementes mészhabarcs</t>
  </si>
  <si>
    <t>Teherhordó és kitöltő falazat, égetett agyag-kerámia termékekből, nyílásbefalazás, nyílásszűkítés vagy kisebb falpótlások, 250 mm és ennél vastagabb falban csorbázatvéséssel, nyílásbefalazás, nyílásszűkítés vagy kisebb falpótlások,, Kisméretű tömör tégla 250x120x65 mm I.o. M 1 (Hf10-mc) falazó, cementes mészhabarcs</t>
  </si>
  <si>
    <t>m</t>
  </si>
  <si>
    <t>vakolatok</t>
  </si>
  <si>
    <t>Sima oldalfalvakolat készítése kézi felhordással, belső, vakoló cementes mészhabarccsal, téglafelületen, 1,5 cm vastagságban, Hvb8-mc, belső, vakoló cementes mészhabarccsal és Hs60-cm, felületképző (simító), meszes cementhabarccsal. (új tégla válaszfalakon)</t>
  </si>
  <si>
    <t>Keskenyvakolatpótlás gépészeti szerelések, villanyszerelés után.</t>
  </si>
  <si>
    <t>burkolatok</t>
  </si>
  <si>
    <t>Lapburkolatok bontása, bármely méretű kőagyag, mozaiklap, lábazati burkolattal együtt.</t>
  </si>
  <si>
    <t>Ragasztott parketta burkolat bontása.</t>
  </si>
  <si>
    <t>Falburkolat -csempe- bontása megmaradó tartófalakról.</t>
  </si>
  <si>
    <t>Padlóburkolat készítése, beltérben, gres kőporcelán lappal (Taurusgranit), kötésben vagy hálósan, 3-5 mm vtg. ragasztóba rakva, 1-10 mm fugaszélességgel, 20x20 - 40x40 cm közötti lapmérettel, Kerabond C1 ragasztó, kül- és beltérbe, fagyálló, padlófűtéshez is,  flex fugázó, szükség esetén Kerabond aljzatkiegyenlítés.</t>
  </si>
  <si>
    <t>nyílászárók, asztalosszerkezetek</t>
  </si>
  <si>
    <t>Fa nyílászáró szerkezetek bontása,  ajtó, ablak vagy kapu, 2,00 m²-ig, belső ajtók megmaradó falakból.</t>
  </si>
  <si>
    <t>m²</t>
  </si>
  <si>
    <t>Beltéri ajtók: TOFA laminált- dekor ajtólap melami-acryl felülettel, utólag szerelhető porszórt acél tok,TOFA EDEL rozsdamentes acél kilincs, üvegezett szerkezeteknél: biztonsági és float üveg.</t>
  </si>
  <si>
    <t>festés, mázolás</t>
  </si>
  <si>
    <t>Belső festés részmunkái: többrétegű festés lekaparása.</t>
  </si>
  <si>
    <t>100m2</t>
  </si>
  <si>
    <t>szigetelések</t>
  </si>
  <si>
    <t>Talajnedvességelleni szigetelés 1rtg PORMEX pormentesítő kellősítés, 1 rtg VILLAS E-G 4f/K hegeszthető szigetelőlemez fektetése.</t>
  </si>
  <si>
    <t>Alátét- és elválasztó rétegek beépítése, védőlemez-, műanyagfátyol-, fólia vagy műanyagfilc egy rétegben, átlapolással, rögzítés nélkül, padló, födém szigeteléseknél, vízszintes felületen, AUSTROTHERM polietilén fólia, 0,09 mm vastagságú, 2 m szélességű</t>
  </si>
  <si>
    <t>felszerelések, pipere</t>
  </si>
  <si>
    <t>kert, udvar</t>
  </si>
  <si>
    <t>Munkanem megnevezése</t>
  </si>
  <si>
    <t>Anyag összege</t>
  </si>
  <si>
    <t>Díj összege</t>
  </si>
  <si>
    <t>Általános épületgépészeti szerelés</t>
  </si>
  <si>
    <t>Épületgépészeti csővezeték szerelése</t>
  </si>
  <si>
    <t>Épületgépészeti szerelvények és berendezések szerelése</t>
  </si>
  <si>
    <t>Összesen:</t>
  </si>
  <si>
    <t>Tételszám</t>
  </si>
  <si>
    <t xml:space="preserve">db     </t>
  </si>
  <si>
    <t xml:space="preserve">m      </t>
  </si>
  <si>
    <t>Munkanem összesen:</t>
  </si>
  <si>
    <t>Háziorvosi rendelő és védőnői szolgálat és szolgálati lakás épületének felújítása</t>
  </si>
  <si>
    <t>Fűtésszerelési munkák munkanemi összesítő</t>
  </si>
  <si>
    <t>33-063-2.1.3</t>
  </si>
  <si>
    <t>Födémáttörés 30x30 cm méretig, 30 cm födémvastagságig, vasbetonlemez födémben</t>
  </si>
  <si>
    <t>82-009-5.1-0112631</t>
  </si>
  <si>
    <t>Szellőztető berendezések, rendszerek</t>
  </si>
  <si>
    <t>Szellőzés szerelés munkák munkanemi összesítő</t>
  </si>
  <si>
    <t>tétel leírás</t>
  </si>
  <si>
    <t>mennyiség</t>
  </si>
  <si>
    <t>me.
 egység</t>
  </si>
  <si>
    <t xml:space="preserve"> anyag egységár
Ft/egység</t>
  </si>
  <si>
    <t>díj egységár
Ft/egység</t>
  </si>
  <si>
    <t>anyag összesen: 
Ft</t>
  </si>
  <si>
    <t>díj összesen: 
Ft</t>
  </si>
  <si>
    <t>Mindennemű vezeték bontása kábelcsatornából, védőcsőböl. 
A feleslegessá váló kábeleket, csövezéseket el kell bontani.</t>
  </si>
  <si>
    <t>klt</t>
  </si>
  <si>
    <t>Mindennemű lámpatestek, szerelvények bontása.</t>
  </si>
  <si>
    <t>Merev, simafalú műanyag védőcső elhelyezése,elágazó dobozokkal,
előre elkészített falhoronyba, vékonyfalú kivitelben, könnyű mechanikai igénybevételre,
Névleges méret: 11-16 mm:  beltéri Mü III. vékonyfalú, hajlíthatómerev műanyag szürke védőcső 16 mm.</t>
  </si>
  <si>
    <t>Merev, simafalú műanyag védőcső elhelyezése,elágazó dobozokkal,
előre elkészített tartószerkezetre szerelve, kemény műanyag gégecsőből,Névleges méret: 9-23 mm: beltéri mű gégecső 23 mm.</t>
  </si>
  <si>
    <t>Merev, simafalú műanyag védőcső elhelyezése,elágazó dobozokkal,
előre elkészített tartószerkezetre szerelve, kemény műanyag gégecsőből,Névleges méret: 9-23 mm: beltéri mű gégecső 29 mm.</t>
  </si>
  <si>
    <t>6.</t>
  </si>
  <si>
    <t xml:space="preserve">Elágazó doboz illetve szerelvénydoboz elhelyezése, süllyesztve, fészekvéséssel. Névleges méret: D65 mm, 2xD65 mm
beltéri elágazó doboz, Müdk 65 mm. </t>
  </si>
  <si>
    <t>7.</t>
  </si>
  <si>
    <t>Falon kívüli, vízmentes kültérilámpák elhelyezése LED fényforrással víztiszta burával  fali lámpa, LED 10W, kompletten IP54. 95096 | DESELLA 1</t>
  </si>
  <si>
    <t>8.</t>
  </si>
  <si>
    <t xml:space="preserve">Térvilágítási lámpatest elhelyezése lámpaoszlopra,
LED fényforrással, szerelvényezéssel, alapozással komplett: STO 60/30/3P lámpaoszlop, Boulevard LED 18W lámpatest, </t>
  </si>
  <si>
    <t>9.</t>
  </si>
  <si>
    <t>600mm x 600mm-es lámpatest mennyezeti rögzítő kerettel,
LED fényforrással, TRILUX  Siella G3 M73 OTA19 
LED3400-840 (3396 lm; 34.0 W) (1 jelű)</t>
  </si>
  <si>
    <t>10.</t>
  </si>
  <si>
    <t>600mm x 600mm-es lámpatest mennyezeti rögzítő kerettel,
LED fényforrással, TRILUX  Siella G3 M73 OTA19 
LED3400-840 (3396 lm; 34.0 W) (2 jelű)</t>
  </si>
  <si>
    <t>11.</t>
  </si>
  <si>
    <t>Menyezeti lámpatest LED fényforrással, 
Onplana D07 CDP19 1000-840 ET 01, 10W
LED3400-840 (3 jelű)</t>
  </si>
  <si>
    <t>13.</t>
  </si>
  <si>
    <t>Beltéri önálló vészvilágító lámpatestek 6 W fénycsővel, 
univerzális süllyesztőkeret fali es mennyezeti szereléshez. 
Autotesztfunkcióval Legrand L31 – 100 lm – 1 óra (1~6 W)</t>
  </si>
  <si>
    <t>14.</t>
  </si>
  <si>
    <t>15.</t>
  </si>
  <si>
    <t>16.</t>
  </si>
  <si>
    <t>Fali kapcsolók elhelyezése, süllyesztve, készülékdobozba, 2 P, 10A.
(Legrand, Schneider Electric, vagy ezekkel egyenértékű).</t>
  </si>
  <si>
    <t>17.</t>
  </si>
  <si>
    <t>18.</t>
  </si>
  <si>
    <t>Fali földelt csatl. aljzat elhelyezése, süllyesztve, készülékdobozba, 2P+F 16A, soroló kerettel.
(Legrand, Schneider Electric,  vagy ezekkel egyenértékű).</t>
  </si>
  <si>
    <t>19.</t>
  </si>
  <si>
    <t>Fali földelt csatl. aljzat elhelyezése, süllyesztve, készülékdobozba, 2P+F 16A, vízmenteskerettel.
(Legrand, Schneider Electric,  vagy ezekkel egyenértékű).</t>
  </si>
  <si>
    <t>20.</t>
  </si>
  <si>
    <t>Fali RJ45 aljzat (csak keret) elhelyezése, süllyesztve, készülékdobozba, 
(Legrand, Schneider Electric,  vagy ezekkel egyenértékű).</t>
  </si>
  <si>
    <t>21.</t>
  </si>
  <si>
    <t>Fali TV aljzat elhelyezése, süllyesztve, készülékdobozba, 
(Legrand, Schneider Electric, vagy ezekkel egyenértékű).</t>
  </si>
  <si>
    <t>22.</t>
  </si>
  <si>
    <t>23.</t>
  </si>
  <si>
    <t>Orvosi rendelő részére E2 jelű áramköri elosztó szekrény, a GE-3 számú rajz szerinti készülékekkel összeállítva, telepítve, beüzemelve. A szekrényben 20% szabadhely fenntartásával: 3 soros 42 modulos falba süllyeszthető kiselosztó.</t>
  </si>
  <si>
    <t>24.</t>
  </si>
  <si>
    <t>25.</t>
  </si>
  <si>
    <t xml:space="preserve">Infravörös mozgásérzékelő LED lámpákhoz felszerelése, érzékelési szög 360 fok, IP20. </t>
  </si>
  <si>
    <t>26.</t>
  </si>
  <si>
    <t xml:space="preserve">Alkonykapcsoló IP54. </t>
  </si>
  <si>
    <t>27.</t>
  </si>
  <si>
    <t>Elszívó ventilátor bekötése, leválasztó kapcsolóval (csatlakozó aljzattal), világításról utánfutással, a ventilátor és az időzítő a gépész kiírásban.</t>
  </si>
  <si>
    <t>28.</t>
  </si>
  <si>
    <t>Akadálymentes WC-szett  (2db hívó nyomó-/húzógomb, 1db nyugtázó nyomógomb, 2db akusztikus és optikai jelzőlámpa,1 db központ, tápegység)..</t>
  </si>
  <si>
    <t>29.</t>
  </si>
  <si>
    <t>30.</t>
  </si>
  <si>
    <t>Szigetelt vezeték elhelyezése védőcsőbe húzvavagy vezetékcsatornába fektetve, rézvezetővel, leágazó kötésekkel,szigetelés ellenállás méréssel,a szerelvényekhez csatlakozó vezetékvégek bekötése nélkül,
keresztmetszet: 0,5-2,5 mm2.
H07V-U 450/750V 1x1,5 mm2 tömör rézvezetővel (MCu).</t>
  </si>
  <si>
    <t>31.</t>
  </si>
  <si>
    <t>Szigetelt vezeték elhelyezése védőcsőbe húzvavagy vezetékcsatornába fektetve, rézvezetővel, leágazó kötésekkel,szigetelés ellenállás méréssel,a szerelvényekhez csatlakozó vezetékvégek bekötése nélkül,
keresztmetszet: 0,5-2,5 mm2.
H07V-U 450/750V 1x2,5 mm2 tömör rézvezetővel (MCu).</t>
  </si>
  <si>
    <t>32.</t>
  </si>
  <si>
    <t>Kábelszerű vezeték elhelyezéseelőre elkészített tartószerkezetre, 1-12 erű rézvezetővel,elágazó dobozokkal és kötésekkel, szigetelési elenállás méréssel,a szerelvényekhez csatlakozó vezetékvégek bekötése nélkül,keresztmetszet: 0,5-2,5 mm2
MMfal Cu (NYFY) 3x1,5 mm2.</t>
  </si>
  <si>
    <t>33.</t>
  </si>
  <si>
    <t xml:space="preserve">Erőátviteli kábel fektetése épületen kívül földárokba védőcsőben vezetve jelző szalaggal jelölve, elágazó és  végkötésekkel   NYY-J 5x10 mm2 </t>
  </si>
  <si>
    <t>34.</t>
  </si>
  <si>
    <t xml:space="preserve">Jelzőkábel fektetése épületen kívül földárokba védőcsőben vezetve jelző szalaggal jelölve, elágazó és  végkötésekkel   NYCY 5x4 mm2  </t>
  </si>
  <si>
    <t>35.</t>
  </si>
  <si>
    <t>PVC szigetelésű távközlési tömlő vezeték. 4x 0,8 mm.</t>
  </si>
  <si>
    <t>36.</t>
  </si>
  <si>
    <t>PVC szigetelésű biztonságtechnikai kábel 4x 0,22 mm.</t>
  </si>
  <si>
    <t>37.</t>
  </si>
  <si>
    <t>Riasztó rendszerhez mágneses érzékelőpár lapos négyszögletes műanyag házban, nem süllyesztett, 13mm távolság.</t>
  </si>
  <si>
    <t>38.</t>
  </si>
  <si>
    <t>Riasztó rendszerhez mozgásérzékelő, duál piroelemes passzív infra, PIR, Grade 2 fokozat, digitális jelfeldolgozás és hőkompenzálás. UV, látható fény és elektromágneses interferencia szűrés. Alcsony zajszint, 3 fokozatú érzékenység állítás, előriasztás, cserélhető Fresnel lencsék.</t>
  </si>
  <si>
    <t>39.</t>
  </si>
  <si>
    <t xml:space="preserve">Riasztó rendszerhez 10 zónás  központ, tápegységgel, töltövel, akkumulátorral (12V, 3Ah) porszórt fémdobozzal. </t>
  </si>
  <si>
    <t>40.</t>
  </si>
  <si>
    <t xml:space="preserve">Riasztó rendszerhez háromszorosan szabotázsvédett kültéri sziréna,  piezo hang- fényjelző, 6V,1.3Ah akkuval. </t>
  </si>
  <si>
    <t>41.</t>
  </si>
  <si>
    <t xml:space="preserve">LCD-s kezelő billentyűzet riasztóközpontokhoz, fedő lappal, zóna, partíció és rendszer állapot kijelzés. </t>
  </si>
  <si>
    <t>42.</t>
  </si>
  <si>
    <t xml:space="preserve">Rendelő és gyermekgondozó részére, kaputelefon szett (2 vezetékes) beépítése, 2db kültéri egység (kaputábla), 1db lakás egyeség, tápegység, központ. </t>
  </si>
  <si>
    <t>43.</t>
  </si>
  <si>
    <t>44.</t>
  </si>
  <si>
    <t>Épületgépészeti készülékek,bekötése gépkönyv szerint, leválasztó kapcsolóval. Készülékek, berendezések nélkül. SPLIT kültéri.</t>
  </si>
  <si>
    <t>45.</t>
  </si>
  <si>
    <t>Építészeti készülékek működtetés tolókapu, bekötése gépkönyv szerint, leválasztó kapcsolóval. Készülékek, berendezések nélkül.</t>
  </si>
  <si>
    <t>46.</t>
  </si>
  <si>
    <t xml:space="preserve">R20 gyermekgondozóhelyiségben faltól távol munkahely csatlakoztatásához négy rekeszes taposócsatorna szükséges elemekkel (kanyar, fedél takaró) 92x20mm-s  Legrand </t>
  </si>
  <si>
    <t>47.</t>
  </si>
  <si>
    <t xml:space="preserve">Kézi földkitermelés, visszatöltés árokhoz I. - IV. talajban, </t>
  </si>
  <si>
    <t>48.</t>
  </si>
  <si>
    <t>FXKVR védőcső elhelyezése kábelárokban belső átmérő:63 mm</t>
  </si>
  <si>
    <t>49.</t>
  </si>
  <si>
    <t>50.</t>
  </si>
  <si>
    <t>Érintésvédelmi hálózat tartozékainak szerelése, épületgépészeti csőhálózat földelő kötése: OBO szalagbilincs, 3/8-4", csatlakoztatható vezetékkeresztmetszet 2x2,5-25 mm.</t>
  </si>
  <si>
    <t>51.</t>
  </si>
  <si>
    <t>Érintésvédelmi hálózat tartozékainak szerelése, rúdföldelő L=1,5 m, Ø20 mm, tüzihorganyzott köracél, csappal és furattal a toldáshoz.</t>
  </si>
  <si>
    <t>Belső épületgépészeti hálózat és fém épületszerkezetek bekötése  érintésvédelmi rendszerbe.</t>
  </si>
  <si>
    <t>Szabványossági felülvizsgálat, mérés és jegyzőkönyv és megvalósulási dokumentáció elkészítése.</t>
  </si>
  <si>
    <t>Telefon, és kábeltv szolgáltatás részére a védőcsövezés előkészítése a rendezőig.</t>
  </si>
  <si>
    <t>Nagyfrekvenciás  négyszeres árnyékolású koaxiális kábel digitális televíziós jeltovábbításhoz alkalmas rendszerekhez elágazó, toldó és végelemekkel</t>
  </si>
  <si>
    <t>Elektromos szerelés munkák munkanemi összesítő</t>
  </si>
  <si>
    <t>Épületgépészeti készülékek,bekötése gépkönyv szerint, leválasztó kapcsolóval. Készülékek, berendezések nélkül. Villanybojler</t>
  </si>
  <si>
    <t xml:space="preserve">Építészeti munkák </t>
  </si>
  <si>
    <t>Térkőburkolat szegélyezése C20/25-16-FN betonágyazatba épített e.gy. szegélyelemmel. (udvar)</t>
  </si>
  <si>
    <t>Térkőburkolat: Pilis térkő, középbarna színben, 4cm vtg 2/5 zuzalék ágyazattal, 20cm vtg 16/32 kőzuzalék fagyvédő rétegen. Tükör készítés tömörített talaj. (udvarban)</t>
  </si>
  <si>
    <t>Kavicssáv 60cm szélességben az  épület lábazat mellett -udvarban a rámpától a melléképületig.</t>
  </si>
  <si>
    <t>Kertészeti munka: értéktelen növényzet eltávolítása, humusz terítés 20cm vtg-ban, füvesítés.</t>
  </si>
  <si>
    <t>Oldalfal vakolat javítása, pótlása foltokban -meglévő vakolattal összedolgozása.</t>
  </si>
  <si>
    <t>4b</t>
  </si>
  <si>
    <t>Greslap lábazat</t>
  </si>
  <si>
    <t>Padló hőszigetelő anyag elhelyezése, vízszintes felületen, aljzatbeton alá, úsztató rétegként, Austrotherm AT-N100 lemez 100 mm, földszinten.</t>
  </si>
  <si>
    <t>II. ÜTEM Szolgálati lakás</t>
  </si>
  <si>
    <t>Homlokzaton alapvakolat javítás kiegészítés -a felület 25%-án- a melléképület udvari oldalán.</t>
  </si>
  <si>
    <t>Beton járdák bontása.</t>
  </si>
  <si>
    <t>Szolgálati lakás épületének felújítása, villamos berendezések</t>
  </si>
  <si>
    <t>Fali kapcsolók elhelyezése, süllyesztve, készülékdobozba, 2 ák, 10A.
(Legrand, Schneider Electric, vagy ezekkel egyenértékű).</t>
  </si>
  <si>
    <t>Fali kapcsolók elhelyezése, süllyesztve, készülékdobozba, váltó vagy kereszt kapcsoló, 10A.
(Legrand, Schneider Electric, vagy ezekkel egyenértékű).</t>
  </si>
  <si>
    <t>Szolgálati lakás L jelű áramköri elosztó szekrény, a GE-4 számú rajz szerinti készülékekkel összeállítva, telepítve, beüzemelve. A szekrényben 20% szabadhely fenntartásával: 3 soros 42 modulos falba süllyeszthető kiselosztó.</t>
  </si>
  <si>
    <t>Fogyasztásmérő szekrény 1 db 3 fázisú fogyasztásmérő részére, telekhatárra földre telepítve, kiegészítő elemekkel. Áramszolgáltatói ügyintézéssel, engedélyeztetéssel kompletten. (PVT-K-L 2x3 Fm-Ké)</t>
  </si>
  <si>
    <t xml:space="preserve">Meglévő  fogyasztásmérőhely átépítése. </t>
  </si>
  <si>
    <t>Érintésvédelmi hálózat tartozékainak szerelése, földelő vezeték, Ø12 mm, tüzihorganyzott köracél.</t>
  </si>
  <si>
    <t>Érintésvédelmi hálózat tartozékainak szerelése, levezető vezeték, Ø10 mm, tüzihorganyzott köracél, falazatban vezetve.</t>
  </si>
  <si>
    <t>Érintésvédelmi hálózat tartozékainak szerelése, bekötő vezeték, Ø10 mm, tüzihorganyzott köracél, tetőn vezetve, rögzítő elemekkel.</t>
  </si>
  <si>
    <t>52.</t>
  </si>
  <si>
    <t>Érintésvédelmi hálózat tartozékainak szerelése, felfogó rúd, Ø10 mm 1,5 m hosszú, alumínium rúd, kúpcserépre rögzítve, rögzítő elemekkel.</t>
  </si>
  <si>
    <t>53.</t>
  </si>
  <si>
    <t>54.</t>
  </si>
  <si>
    <t>55.</t>
  </si>
  <si>
    <t>56.</t>
  </si>
  <si>
    <t>Homlokzat festés a melléképület udvari oldalán.</t>
  </si>
  <si>
    <t>falfm</t>
  </si>
  <si>
    <t>Utólagos talajnedvességelleni vízszintes falátvágásos szigetelés szigetelőlemez beépítésével, .32 cm-es falvtg-gal. (udvari homlokzatifal, belső tartó falak)</t>
  </si>
  <si>
    <t>Utólagos talajnedvességelleni vízszintes falszigetelés, furatinjektálásos módszerrel: Kemikál szilikofób anhydrró folyadékkal.32 cm-es falvtg-gal. (szomszéd felé, utcai fal)</t>
  </si>
  <si>
    <t>75x210cm BJ-03</t>
  </si>
  <si>
    <t>120x210cm BJ-04</t>
  </si>
  <si>
    <t>90x210cm BJ-05</t>
  </si>
  <si>
    <t>Kültéri műanyag -Gealán 5 légkamrás- nyílászárók, rozsdamentes acél kilincs, malamin-acryl felülettel, üvegezett szerkezeteknél: 4-11,5-11,5-4 Low-E Pr 36mm vtg, Ug értéke:1,3W/m2K</t>
  </si>
  <si>
    <t>Műanyag kültéri homlokzati nyílászárók. Ablak 160x150cm KB-01 jelű</t>
  </si>
  <si>
    <t>Műanyag kültéri homlokzati nyílászárók. Ablak 90x150cm , KB-03</t>
  </si>
  <si>
    <t>Bejárati ajtó műanyag -Gealán 5 légkamrás- nyílászárók, rozsdamentes acél kilincs, malamin-acryl felülettel, GEZE TS 5000 ISM ajtócsukóval, üvegezett szerkezeteknél: 3.3-16-3.3mm vtg ragasztott biztonsági hőszigetelő üveggel Ar gázzal, Low-e bevonattal.</t>
  </si>
  <si>
    <t>Műanyag kültéri homlokzati nyílászárók. Bejárat ajtó 105x240cm KJ-01</t>
  </si>
  <si>
    <t>Fa nyílászáró szerkezetek bontása, homlokzati nyílászárószerkezetek.</t>
  </si>
  <si>
    <t>Műanyag kültéri homlokzati nyílászárók. Ablak 60x60cm , KB-04</t>
  </si>
  <si>
    <t>Födém; Padlás hőszigetelő anyag elhelyezése, vízszintes felületen, nem járható födémre, szálas szigetelő anyaggal -üveggyapot, kőzetgyapot- ( Rockwool Hardrock) védelemmel, 200 mm vtg</t>
  </si>
  <si>
    <t>Lábazati szigetelés: járdavonal felett min.30cm-re felvezetve, járdaszint alol indítva - új falaknál alapokról. 1rtg PORMEX + 1rtg VILLAS E-G</t>
  </si>
  <si>
    <t>Homlokzat hőszigetelés10 cm vtg XPS  homlokzat hőszigetelő tábla rögzítése, ragasztással, müa.dübelezéssel, lábazati falon.</t>
  </si>
  <si>
    <t xml:space="preserve">Homlokzat hőszigetelés 12cm vtg Austrotherm homlokzat hőszigetelő tábla rögzítése, ragasztással, müa.dübelezéssel, ragasztótapaszba ágyazott üvegháló erősítéssel, zárással. </t>
  </si>
  <si>
    <t>7a</t>
  </si>
  <si>
    <t>Indítóprofil 120mm -es szigeteléshez.</t>
  </si>
  <si>
    <t>7b</t>
  </si>
  <si>
    <t>Nyílászárók szegélyezése, sarok élképzés.</t>
  </si>
  <si>
    <t>Vékonyvakolatok, színvakolatok felhordása alapozott, előkészített felületre, vödrös kiszerelésű anyagból, vizes bázisú, műgyanta kötőanyagú vékonyvakolat készítése, egy rétegben, 1,5-2,5 mm-es szemcsemérettel, (baumit 0372, terakotta)</t>
  </si>
  <si>
    <t>Lábazati vakolatok; díszítő és lábazati műgyantás kötőanyagú vakolatréteg felhordása, kézi erővel, vödrös kiszerelésű anyagból, LB-Knauf Colorol díszítő és lábazati vakolat. (,Udvari homlokzatok)</t>
  </si>
  <si>
    <t>Homlokzati nyílászárók bontás utáni káva helyreállítás, az új szerkezetek fogadására.</t>
  </si>
  <si>
    <t>Homlokzati téglaburkolat tisztítása JOS eljárással.</t>
  </si>
  <si>
    <t>Terméskő lábazat tisztítása, Jos eljárással. Lábazat átfaragása, fugázása</t>
  </si>
  <si>
    <t>Konzolos üveg -2x8 mm edzett ragasztott biztonsági-  előtető, rozsdamentes acél konzol megfogással. L-07 jelű, 160x120cm.</t>
  </si>
  <si>
    <t>Lakatosszerkezetek</t>
  </si>
  <si>
    <t>Mennyezet -nádvakolatos födém- vakolatjavítása, keskenyvakolat pótlás, villanyszerelés, válaszfalbontás után.</t>
  </si>
  <si>
    <t>Falburkolat készítése beltérben, vakolt alapfelületen, mázas kerámiával (Zalakerámia Carnecl ZBK 62002) kötésben vagy hálósan, 3-5 mm vtg. ragasztóba rakva, 1-10 mm fugaszélességgel, 25x25 -  40x40 cm közötti lapmérettel, MAPEI Adesilex P9 C2TE cementkötésű ragasztóhabarcs, Ultracolor Plus fugázó. (fürdőszobában 2,0m amgas, konyhában 80cm széles sáv a pultnál)</t>
  </si>
  <si>
    <t>Teherhordó és kitöltő falazat, égetett agyag-kerámia termékekből, kifalazások egymás mellé helyezett kiváltó acélgerendák közeinek kifalazása, kisméretű téglával, Kisméretű tömör tégla 250x120x65 mm I.o. Hf5-mc, falazó, cementes mészhabarcs</t>
  </si>
  <si>
    <t>Teherhordó és kitöltő falazat, égetett agyag-kerámia termékekből, kifalazások kiváltó acélgerendák homlokzati gerinceinek kifalazása, kisméretű téglával, Kisméretű tömör tégla 250x120x65 mm I.o. Hf5-mc, falazó, cementes mészhabarcs</t>
  </si>
  <si>
    <t>nyíláskiváltások tartógerendái</t>
  </si>
  <si>
    <t>2.2</t>
  </si>
  <si>
    <t>2.3</t>
  </si>
  <si>
    <t>1.2</t>
  </si>
  <si>
    <t>1.3</t>
  </si>
  <si>
    <t>Acélgerendás kiváltás kifalazás utáni rabichálóbetétes cemenvakolata, élvédők elhelyezésével.</t>
  </si>
  <si>
    <t>pipere felszereléseket és a vizesberendezési tárgyakat gépész kiírás tartalmazza</t>
  </si>
  <si>
    <t>Földkiemelés lábazati falak között, padlórétegrend miatt, tervezetten 30cm vtg-ban</t>
  </si>
  <si>
    <t>Közmű csővezetékek és szerelvények szerelése</t>
  </si>
  <si>
    <t>33-062-1.1-1110002</t>
  </si>
  <si>
    <t>Áttörés vezetékek részére, helyreállítással, 0,1 m˛/db méretig, tégla válaszfalban Kisméretű tömör tégla 250x120x65 mm I.o. Hf5-mc, falazó, cementes mészhabarcs</t>
  </si>
  <si>
    <t>33-063-3.2.1</t>
  </si>
  <si>
    <t>Horonyvésés, téglafalban, 8 cm˛ keresztmetszetig</t>
  </si>
  <si>
    <t>54-016-6.1</t>
  </si>
  <si>
    <t>Fűtési vezeték szakaszos és hálózati nyomáspróbája vízzel, 200 mm külső Ř-ig</t>
  </si>
  <si>
    <t>80-001-1.3.2.1.1-1</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</si>
  <si>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DG15/13 csőhéj, falvastagság: 13 mm, külső csőátmérő 16 mm, R: DG-16/13</t>
  </si>
  <si>
    <t>80-001-1.3.2.1.1-2</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</si>
  <si>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DG18/13 csőhéj, falvastagság: 13 mm, külső csőátmérő 18 mm, R: DG-18/13</t>
  </si>
  <si>
    <t>80-001-1.3.2.1.1-3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</si>
  <si>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DG20/13-S csőhéj, falvastagság: 13 mm, külső csőátmérő 20 mm, R: DG-20/13</t>
  </si>
  <si>
    <t>81-004-1.3.3.2.1.1.1-1</t>
  </si>
  <si>
    <t>Fűtési vezeték, Ötrétegű cső szerelése, PE-Xc/Alu/PE-Xc anyagból, préselt vagy szorítógyűrűs csőkötésekkel, cső elhelyezése csőidomokkal, szakaszos nyomáspróbával, falhoronyba vagy padlószerkezetbe szerelve (horonyvésés külön tételben), HENCOtöbbrétegű PE-Xc/Al/PE-Xc cső tekercsben, 10 bar, 95 ď, 16x2,</t>
  </si>
  <si>
    <t>81-004-1.3.3.2.1.1.2-2</t>
  </si>
  <si>
    <t>Fűtési vezeték, Ötrétegű cső szerelése, PE-Xc/Alu/PE-Xc anyagból, préselt vagy szorítógyűrűs csőkötésekkel, cső elhelyezése csőidomokkal, szakaszos nyomáspróbával, falhoronyba vagy padlószerkezetbe szerelve (horonyvésés külön tételben), HENCO többrétegű PE-Xc/Al/PE-Xc cső tekercsben, 10 bar, 95 ď, 18x2,</t>
  </si>
  <si>
    <t>81-004-1.3.3.2.1.1.2-3</t>
  </si>
  <si>
    <t>Fűtési vezeték, Ötrétegű cső szerelése, PE-Xc/Alu/PE-Xc anyagból, préselt vagy szorítógyűrűs csőkötésekkel, cső elhelyezése csőidomokkal, szakaszos nyomáspróbával, falhoronyba vagy padlószerkezetbe szerelve (horonyvésés külön tételben), HENCO többrétegű PE-Xc/Al/PE-Xc cső tekercsben, 10 bar, 95 ď, 20x2,</t>
  </si>
  <si>
    <t>82-001-16.2.3-4</t>
  </si>
  <si>
    <t>Fűtőtest szerelvény elhelyezése külső vagy belső menettel, illetve hollandival csatlakoztatva DN 15 visszatérő elzárószelep Danfoss sarok kivitelű visszatérő csavarzat, beszabályozási, elzárási, ürítés funkcióval, 003L0143, RLV 1/2¤</t>
  </si>
  <si>
    <t>82-001-16.2.5-0113236</t>
  </si>
  <si>
    <t>Fűtőtest szerelvény elhelyezése külső vagy belső menettel, illetve hollandival csatlakoztatva DN 15 termosztatikus szelep, termosztatikus szelep szett Danfoss sarok kivitelű termosztatikus szeleptest, előbeálítással, 013G4201, RA-C, k.m. 1/2¤</t>
  </si>
  <si>
    <t>82-001-17.1.1-0113255</t>
  </si>
  <si>
    <t>Termosztatikus szelepfej felszerelése radiátorszelepre, KLAPP csatlakozóval rögzítve Danfoss termosztatikus fej beépített érzékelővel, 013G2550, RA 2550, 5-26ď</t>
  </si>
  <si>
    <t>82-012-3.2.1.4-9</t>
  </si>
  <si>
    <t>Acéllemez kompakt lapradiátor elhelyezése, széthordással, tartókkal, bekötéssel, 2 soros, 1600 mm-ig 400 mm VOGEL &amp; NOOT szelepes lapradiátor 22K típus, 2-soros, 2 konvektorlemez borítással, 600x 400 mm,</t>
  </si>
  <si>
    <t>82-012-3.2.1.4-11</t>
  </si>
  <si>
    <t>Acéllemez kompakt lapradiátor elhelyezése, széthordással, tartókkal, bekötéssel, 2 soros, 1600 mm-ig 600 mm VOGEL &amp; NOOT szelepes lapradiátor 22K típus, 2-soros, 2 konvektorlemez borítással, 600x 720 mm,</t>
  </si>
  <si>
    <t>82-012-3.2.1.4-13</t>
  </si>
  <si>
    <t>Acéllemez kompakt lapradiátor elhelyezése, széthordással, tartókkal, bekötéssel, 2 soros, 1600 mm-ig 600 mm VOGEL &amp; NOOT Kompakt lapradiátor 22K típus, 2-soros, 2 konvektorlemez borítással, 600x1400 mm,</t>
  </si>
  <si>
    <t>82-012-3.2.1.4-14</t>
  </si>
  <si>
    <t>Acéllemez kompakt lapradiátor elhelyezése, széthordással, tartókkal, bekötéssel, 2 soros, 1600 mm-ig 600 mm VOGEL &amp; NOOT Kompakt lapradiátor 22K típus, 2-soros, 2 konvektorlemez borítással, 600x2000 mm,</t>
  </si>
  <si>
    <t>82-012-3.2.1.6-15</t>
  </si>
  <si>
    <t>Acéllemez kompakt lapradiátor elhelyezése, széthordással, tartókkal, bekötéssel, 2 soros, 1600 mm-ig 900 mm VOGEL &amp; NOOT szelepes lapradiátor 22K típus, 2-soros, 2 konvektorlemez borítással, 900x 1000 mm,</t>
  </si>
  <si>
    <t>82-012-61.5.1</t>
  </si>
  <si>
    <t>Fűtőtestek le- és visszaszerelése, festés előtt illetve festés után, lapradiátor, 1, 2 vagy 3 soros, 1600 mm-ig, törölközőszárító radiátor</t>
  </si>
  <si>
    <t>82-012-61.5.2</t>
  </si>
  <si>
    <t>Fűtőtestek le- és visszaszerelése, festés előtt illetve festés után, lapradiátor, 1, 2 vagy 3 soros, 1600 mm felett</t>
  </si>
  <si>
    <t>82-016-13.1</t>
  </si>
  <si>
    <t>Próbafűtés, radiátorok beszabályozása 23.260 W teljesítményig</t>
  </si>
  <si>
    <t>82-000-0-0000001</t>
  </si>
  <si>
    <t>Meglévő gépészeti berendezések, szerelvények, csővezetékek bontása.</t>
  </si>
  <si>
    <t xml:space="preserve">ktsg   </t>
  </si>
  <si>
    <t>Danfoss beszabályozó szelep, MSV-B DN10</t>
  </si>
  <si>
    <t>Vízellátás-csatornázás  munkák munkanemi összesítő</t>
  </si>
  <si>
    <t>33-062-1.2.1-1110002</t>
  </si>
  <si>
    <t>Áttörés vezetékek részére, helyreállítással, 0,1 m˛/db méretig, felmenő téglafalban, 25-38 cm vastagság között Kisméretű tömör tégla 250x120x65 mm I.o. Hf5-mc, falazó, cementes mészhabarcs</t>
  </si>
  <si>
    <t>Vízvezeték szakaszos és hálózati nyomáspróbája vízzel, 200 mm külső átmérőig</t>
  </si>
  <si>
    <t>54-016-7.1</t>
  </si>
  <si>
    <t>Csővezetékek fertőtlenítése, DN 200 méretig</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</si>
  <si>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TL-18/13-DG csőhéj, falvastagság: 20 mm, külső csőátmérő 18 mm, R: DG-18/13</t>
  </si>
  <si>
    <t>Fűtési, HMV, HHV vezetékek szigetelése (ívek, idomok, szerelvények szigetelése és burkolás nélkül), polietilén csőhéjjal csupasz kivitelben, ragasztással illetve hőlégfúvással hegesztve, öntapadó ragasztó szalag lezárással, vagy klipsszel rögzítve, NÁ 114 mm csőátmérőig Tubolit TL-22/13-DG csőhéj, falvastagság: 13 mm, külső csőátmérő 22 mm, R: DG-22/13</t>
  </si>
  <si>
    <t>81-001-1.3.2.1.1.1.2-1</t>
  </si>
  <si>
    <t>Ivóvíz vezeték, Ötrétegű cső szerelése, PE-Xc/Al/PE-Xc anyagból, préselt csőkötésekkel, cső elhelyezése csőidomokkal, szakaszos nyomáspróbával, falhoronyba vagy padlószerkezetbe szerelve (horonyvésés külön tételben), DN 15 Henco többrétegű PE-Xc/Al/PE-Xc cső tekercsben, 10 bar, 95 ď, 18x2,</t>
  </si>
  <si>
    <t>81-001-1.3.2.1.1.1.2-2</t>
  </si>
  <si>
    <t>Ivóvíz vezeték, Ötrétegű cső szerelése, PE-Xc/Al/PE-Xc anyagból, préselt csőkötésekkel, cső elhelyezése csőidomokkal, szakaszos nyomáspróbával, falhoronyba vagy padlószerkezetbe szerelve (horonyvésés külön tételben), DN 15 Henco többrétegű PE-Xc/Al/PE-Xc cső tekercsben, 10 bar, 95 ď, 20x2,</t>
  </si>
  <si>
    <t>81-002-1.2.4.2-0133452</t>
  </si>
  <si>
    <t>PP polipropilén lefolyóvezeték szerelése szakaszos tömörségi próbával, szabadon vagy padlócsatornába ajakos gumigyűrű tömítésű tokos kötésekkel, csőtartókkal, csőidomokkal, 1,00 m hosszú csövekből, DN 40 WAVIN ED PP tokos lefolyócső, gumitömítéssel, 95 fok tartós hőmérséklet-állóságú, 40x1,8 mm, 1000 mm hosszú, DPC104</t>
  </si>
  <si>
    <t>81-002-1.2.4.3-0133453</t>
  </si>
  <si>
    <t>PP polipropilén lefolyóvezeték szerelése szakaszos tömörségi próbával, szabadon vagy padlócsatornába ajakos gumigyűrű tömítésű tokos kötésekkel, csőtartókkal, csőidomokkal, 1,00 m hosszú csövekből, DN 50 WAVIN ED PP tokos lefolyócső, gumitömítéssel, 95 fok tartós hőmérséklet-állóságú, 50x1,8 mm, 1000 mm hosszú, DPC105</t>
  </si>
  <si>
    <t>81-002-4.1.1.1.2-0131511</t>
  </si>
  <si>
    <t>PVC-KGEM lefolyóvezeték szerelése, tokos, gumigyűrűs kötésekkel, cső elhelyezése csőidomokkal, szakaszos tömörségi próbával, szabadon, csőtartókkal, DN 125 Kemény PVC KG csatornacső DN 125x3.0 mm,1 m hosszú gumigyűrű tömítéssel, KGEM egy végén tokos</t>
  </si>
  <si>
    <t>82-001-6.2.8-0110807</t>
  </si>
  <si>
    <t>Egyoldalon menetes szerelvény elhelyezése, külső vagy belső menettel, illetve hollandival csatlakoztatva DN 15 légtelenítőszelep, kifolyó- és locsolószelep Mofém kifolyószelep, tömlővéggel, légbeszívóval 1/2¤, sárgaréz, krómozott, 10 bar,</t>
  </si>
  <si>
    <t>82-001-7.2.1-0110161</t>
  </si>
  <si>
    <t>Kétoldalon menetes szerelvény elhelyezése, külső vagy belső menettel, illetve hollandival csatlakoztatva DN 15 szelepek, csappantyúk (szabályzó, folytó-elzáró, beavatkozó) Mofém sárgaréz sarokszelep 1/2¤-1/2¤ sárgaréz, krómozott, 10 bar, Kód: 163-0002-00</t>
  </si>
  <si>
    <t>82-001-7.2.1-0111022</t>
  </si>
  <si>
    <t>Kétoldalon menetes szerelvény elhelyezése, külső vagy belső menettel, illetve hollandival csatlakoztatva DN 15 szelepek, csappantyúk (szabályzó, folytó-elzáró, beavatkozó) Mosógép töltő sarokszelep 1/2¤, sárgaréz, natúr, 10 bar</t>
  </si>
  <si>
    <t>82-001-7.3.3-0343771</t>
  </si>
  <si>
    <t>Kétoldalon menetes szerelvény elhelyezése, külső vagy belső menettel, illetve hollandival csatlakoztatva DN 20 Honeywell HS 10S 3/4¤ BM,  ivóvíz finomszűrő</t>
  </si>
  <si>
    <t>82-002-2.1.2.1.1.1.1</t>
  </si>
  <si>
    <t>Vízmérők elhelyezése, hitelesítve, kétoldalon külső menettel, illetve hollandival csatlakoztatva, házi vízmérő, hidegvízre, szárazonfutó, többsugaras, DN 15 B-meters GSD-8 1/2"</t>
  </si>
  <si>
    <t>82-009-2.1.1.3-0214052</t>
  </si>
  <si>
    <t>Mosogató elhelyezése és bekötése, hideg-meleg vízre, háztartási mosogatók, csaptelep és bűzelzáró nélkül, bútorba beépített, kétmedencés Rozsdamentes lemez háztartási mosogató, kétmedencés    építész terveknek megfelelően</t>
  </si>
  <si>
    <t>Mosdó vagy mosómedence berendezés elhelyezése és bekötése, kifolyószelep, bűzelzáró és sarokszelep nélkül, falraszerelhető porcelán kivitelben (komplett) ALFÖLDI/BÁZIS porcelán mosdó, 60 cm, 3 csaplyukkal, fehér, építész terveknek megfelelően</t>
  </si>
  <si>
    <t>82-009-11.1.1.2-0110231</t>
  </si>
  <si>
    <t>WC csésze elhelyezése és bekötése, sarokszelep, WC ülőke,  porcelánból, mélyöblítésű kivitelben ALFÖLDI/BÁZIS porcelán mélyöblítésű WC csésze, fehér, álló kivitel WC-ülőkével, fehér, építész terveknek megfelelően</t>
  </si>
  <si>
    <t>82-009-19.2.1-0314521</t>
  </si>
  <si>
    <t>Csaptelepek és szerelvényeinek felszerelése, zuhanycsaptelepek, fali zuhanycsaptelep Kludi keverős, egykaros zuhanycsaptelep, falra szerelhető kivitel, zuhanygarnitúrával</t>
  </si>
  <si>
    <t>82-009-19.3.2-0314504</t>
  </si>
  <si>
    <t>Csaptelepek és szerelvényeinek felszerelése, mosdócsaptelepek, álló illetve süllyesztett mosdócsaptelep Kludi egykaros, keverő mosdócsaptelep, lánctartóval, kr.,</t>
  </si>
  <si>
    <t>82-009-19.5.2-0323101</t>
  </si>
  <si>
    <t>Csaptelepek és szerelvényeinek felszerelése, mosogató csaptelepek, álló illetve süllyesztett mosogató csaptelep Kludi keverős, egykaros mosogatócsaptelep, két csatlakozó a mosó- és mosogatógéphez, kr.,</t>
  </si>
  <si>
    <t>82-009-31.1.2-0135004</t>
  </si>
  <si>
    <t>Vizes berendezési tárgyak bűzelzáróinak felszerelése, falikúthoz-mosogatóhoz DN 50 Mosogatószifon, DN 50 kimeneti csatlakozóval, 6/4¤ menettel</t>
  </si>
  <si>
    <t>82-009-31.3-0317128</t>
  </si>
  <si>
    <t>Vizes berendezési tárgyak bűzelzáróinak felszerelése, fürdőkádhoz-zuhanytálcához HL514</t>
  </si>
  <si>
    <t>82-016-1.1.1-0223045</t>
  </si>
  <si>
    <t>Piperetárgyak elhelyezése egy-három helyen felerősítve, papírtartó WC papír tartó építész terveknek megfelelően</t>
  </si>
  <si>
    <t>82-016-1.1.2</t>
  </si>
  <si>
    <t>Piperetárgyak elhelyezése egy-három helyen felerősítve, WC kefe építész terveknek megfelelően</t>
  </si>
  <si>
    <t>82-016-1.1.7-0220102</t>
  </si>
  <si>
    <t>Piperetárgyak elhelyezése egy-három helyen felerősítve, törölközőtartó Alumínium törölközőtartó 2 ágú,  építész terveknek megfelelően</t>
  </si>
  <si>
    <t>82-016-2.1-0221001</t>
  </si>
  <si>
    <t>Szappanadagolók elhelyezése falra szerelt kivitelben folyékonyszappan adagoló, építész terveknek megfelelően</t>
  </si>
  <si>
    <t>82-000-0-0000011</t>
  </si>
  <si>
    <t>HL 510 NPr - 3020 padlóösszefolyó, elhelyezve.</t>
  </si>
  <si>
    <t>82-000-0-0000012</t>
  </si>
  <si>
    <t>Geberit WC, öblítőtartállyal, tartozékokkal, elhelyezve.</t>
  </si>
  <si>
    <t>82-000-0-0000013</t>
  </si>
  <si>
    <t>HL406 szifon, elhelyezve.</t>
  </si>
  <si>
    <t>82-000-0-0000014</t>
  </si>
  <si>
    <t>83-001-2.3.1.9-0869582</t>
  </si>
  <si>
    <t>Kör keresztmetszetű légcsatorna és idomaik szerelése,  tartószerkezet nélkül, horganyzott acéllemez idomok spirálkorcolt  vagy hajlítható lemezcsőhöz, NÁ 80-150 mm között, egyéb idomok, kiegészítő elemek (esővédő, szellőzőcsonk, kifúvó fej,  fali hüvely, deflektor, tisztító nyílás, beömlő nyílás, bilincs) LINDAB LCST 100 tetőkivezető idom, horganyzott acéllemezből, DN 100</t>
  </si>
  <si>
    <t>83-002-1.1.2.1-0312514</t>
  </si>
  <si>
    <t>Négyszög keresztmetszetű légrács felszerelése ajtóra vagy falnyílásba, felületnagyság: 0,10 m˛-ig Helios LTGW ajtórács</t>
  </si>
  <si>
    <t>83-002-4.1.1.1.1-0115911</t>
  </si>
  <si>
    <t>Egyéb befúvó és elszívó szerkezetek, kör keresztmetszetű légszelep felszerelése lemezcsatornára, NÁ 350 mm-ig LINDAB COMFORT KI befúvó légszelep, acéllemezből, RAL 9010, KI 80</t>
  </si>
  <si>
    <t>83-006-3.2.1-0152024</t>
  </si>
  <si>
    <t>Axiális és félaxiális ventilátor elhelyezése, csőbe köthető axiál és félaxiál ventilátor, járókerék-átmérő: 355 mm-ig HELIOS REW 90 K csőbe dugható ventilátor, 230 V/50 Hz, 105 m3/h, Cikkszám: H00000441</t>
  </si>
  <si>
    <t>83-000-0-0000001</t>
  </si>
  <si>
    <t>Helios Alef 30 ablakszellőző, elhelyezve. Építész terveknek megfelelően.</t>
  </si>
  <si>
    <t>83-000-0-0000002</t>
  </si>
  <si>
    <t>Légtechnikai rendszer beszabályozása.</t>
  </si>
  <si>
    <t>83-000-0-0000003</t>
  </si>
  <si>
    <t>A kiírás kizárólag a tervdokumentációval együtt értelmezhető, megvalósítható! 
Építési tevékenység végzésére önmagában nem alkalmas!
A képletek ellenőrizendők!</t>
  </si>
  <si>
    <t>2.1</t>
  </si>
  <si>
    <t>felvonulás (építéshelyi költségek)</t>
  </si>
  <si>
    <t>egység</t>
  </si>
  <si>
    <t>Felvonulás</t>
  </si>
  <si>
    <t>Ideiglenes melléklétesítmények, a fel- és levonulás-, organizáció-, munkásellátás</t>
  </si>
  <si>
    <t xml:space="preserve">A felvonulást, az építkezés berendezését és az organizációs tervezést, az ideiglenes melléklétesítményeket vállalkozónak kell saját megítélése szerint megtervezni és helyszínen tartani. </t>
  </si>
  <si>
    <t>21-003-10.1</t>
  </si>
  <si>
    <t>21-008-2.2.3</t>
  </si>
  <si>
    <t>21-011-7.2-0120189</t>
  </si>
  <si>
    <t>21-011-11.6</t>
  </si>
  <si>
    <t>Építési törmelék konténeres elszállítása, lerakása, lerakóhelyi díjjal, 8,0 m³-es konténerbe</t>
  </si>
  <si>
    <t>21-011-12</t>
  </si>
  <si>
    <t>Munkahelyi depóniából építési törmelék konténerbe rakása,  kézi erővel, önálló munka esetén elszámolva, konténer szállítás nélkül</t>
  </si>
  <si>
    <t>21-001-13.3.1-0631101</t>
  </si>
  <si>
    <t>Füvesítés 20%-nál nagyobb rézsűn, fűmagkeverékkel, KITE PÁZSIT fűmagkeverék, 40-50 dkg/10 m2</t>
  </si>
  <si>
    <t>10 m2</t>
  </si>
  <si>
    <t>21-001/K</t>
  </si>
  <si>
    <t>23-003-2-0112210</t>
  </si>
  <si>
    <t>31-001-2-0452003</t>
  </si>
  <si>
    <t>Hegesztett betonacél háló szerelése tartószerkezetbe, FERALPI Sp6K1515 építési síkháló; 5,00 x 2,15 m; 150 x 150 mm osztással Ø 6,00 / 6,00 BHB55.50 (alplemezbe)</t>
  </si>
  <si>
    <t>31-000-13.2</t>
  </si>
  <si>
    <t>31-031-1.1.1</t>
  </si>
  <si>
    <t>32-002-1.1.1-0120010</t>
  </si>
  <si>
    <t>32-002-1.1.1-0120011</t>
  </si>
  <si>
    <t>32-002-1.1.1-0120012</t>
  </si>
  <si>
    <t>31-002-1.1.1-0310084</t>
  </si>
  <si>
    <t>Melegen hengerelt acélgerendák elhelyezése csomóponti kötés nélkül, vízszintes tartószerkezetbe, betonacél szerelés előtt kézi erővel, "I" - szelvényű idomacélból, 80-160 mm között, Melegen hengerelt I idomacél, 140 mm, RST 37-2 (főfali kiváltások)</t>
  </si>
  <si>
    <t>33-000-21.1.1.1.1.1</t>
  </si>
  <si>
    <t>33-000-31.1.1</t>
  </si>
  <si>
    <t>33-011-1.1.2.1.2.1.2-2132106</t>
  </si>
  <si>
    <t>33-091-1.1.1-2110002</t>
  </si>
  <si>
    <t>33-063-3.2.5</t>
  </si>
  <si>
    <t>Horonyvésés, téglafalban, 50,01-100,00 cm² keresztmetszet között (kiváltásokhoz)</t>
  </si>
  <si>
    <t>33-063-3.2.6</t>
  </si>
  <si>
    <t>Horonyvésés, téglafalban, többlet minden további 50 cm² keresztmetszetenként</t>
  </si>
  <si>
    <t>33-091-8.1.1-1110002</t>
  </si>
  <si>
    <t>33-091-8.2.1-1110002</t>
  </si>
  <si>
    <t>48-007-21.1.1.6-0120105</t>
  </si>
  <si>
    <t>Külső fal; Homlokzati fal hő- és/vagy hangszigetelése, falazott vagy monolit vasbeton szerkezeten, függőleges felületen, (rögzítés, vakolás, légrés kialakítása külön tételben) ásványi hőszigetelő lappal, Multipor ásványi hőszigetelő lap, 150 mm</t>
  </si>
  <si>
    <t>36-003-1.1.1.1.1-0411711</t>
  </si>
  <si>
    <t>36-090-1.1.1-0550040</t>
  </si>
  <si>
    <t>36-090-1.3.2.2-0550040</t>
  </si>
  <si>
    <t>36-090-2.1.2</t>
  </si>
  <si>
    <t>36-090-4.3.3/M</t>
  </si>
  <si>
    <t>36-011-1.1.1</t>
  </si>
  <si>
    <t>36-005-21.2.4.2-0415262</t>
  </si>
  <si>
    <t>36-007-9.2-0415421</t>
  </si>
  <si>
    <t>36-090-1.2.2-0550080</t>
  </si>
  <si>
    <t>42-000-2.1</t>
  </si>
  <si>
    <t>42-000-3.2.2</t>
  </si>
  <si>
    <t>42-000-2.2</t>
  </si>
  <si>
    <t>42-022-1.1.1.2.1.1</t>
  </si>
  <si>
    <t>42-022-2.1.2.1.1</t>
  </si>
  <si>
    <t>42-012-1.1.1.1.1.3</t>
  </si>
  <si>
    <t>42-091-1.4</t>
  </si>
  <si>
    <t>42-091-1.2</t>
  </si>
  <si>
    <t>Laminált parketta burkolat fektetése, aljzatkiegyenlítéssel, alátét lemezzel., szegélyezéssel, Laminált padló fektetése (szegélyléccel együtt), kiegyenlített aljzatra, parketta alátétlemez elhelyezése, FLOORMAT XPS alapú barázdált parketta alátétlemez, 50x100 cm, 2 mm vtg</t>
  </si>
  <si>
    <t>42-042-5.1.8
42-042-5.1.1</t>
  </si>
  <si>
    <t>44-000-1.1</t>
  </si>
  <si>
    <t>44-000-1.2</t>
  </si>
  <si>
    <t>44-001-1.1.1.1</t>
  </si>
  <si>
    <t>44-001-1.1.1.2</t>
  </si>
  <si>
    <t>44-012-1.1.2.6.1</t>
  </si>
  <si>
    <t>44-012-1.1.1.3.1</t>
  </si>
  <si>
    <t>95-011-1.1.1.2.5-0222081</t>
  </si>
  <si>
    <t>Beltéri párkányok kialakítása, öntöttmárványból, 20-30 mm vastagsággal, 25 cm mélység felett, 40 cm mélységgel, Helopal Home 2 öntöttmárvány külső-belső ablakkönyöklő, 20 mm vtg., 40 cm mél</t>
  </si>
  <si>
    <t>95-011-1.1.1.1.6-0222051</t>
  </si>
  <si>
    <t>Beltéri párkányok kialakítása, öntöttmárványból, 20-30 mm vastagsággal, 25 cm mélységig, 25 cm mélységgel, Helopal Home 2 öntöttmárvány külső-belső ablakkönyöklő, 20 mm vtg., 25 cm mély</t>
  </si>
  <si>
    <t>üvegezett lakatosszerkezetek</t>
  </si>
  <si>
    <t>46-031-3.1.3/M</t>
  </si>
  <si>
    <t>47-000-1.2.1.1</t>
  </si>
  <si>
    <t>47-000-1.21.7.1.1</t>
  </si>
  <si>
    <t>Belső festéseknél felület előkészítése, részmunkák; glettelés, gipszes glettel, vakolt felületen, tagolatlan felületen, Baumit FinoBello, gipszes glett, 0-10 mm-es vastagságban</t>
  </si>
  <si>
    <t>47-011-15.1.1.1</t>
  </si>
  <si>
    <t>Diszperziós festés műanyag bázisú vizes-diszperziós  fehér vagy gyárilag színezett festékkel, új vagy régi lekapart, előkészített alapfelületen, vakolaton, két rétegben, tagolatlan sima felületen, HÉRA beltéri falfesték matt fehér.</t>
  </si>
  <si>
    <t>47-013-15.3.1.1.1</t>
  </si>
  <si>
    <t>48-002-1.1.1.1.2
48-002-1.1.1.2.1</t>
  </si>
  <si>
    <t xml:space="preserve">48-002-1.1.1.2.1
48-002-1.4.1.2
</t>
  </si>
  <si>
    <t>48-007-21.1.1.4</t>
  </si>
  <si>
    <t>48-007-41.1.1.1.2-0113050</t>
  </si>
  <si>
    <t>48-007-41.1.5.1-0110189</t>
  </si>
  <si>
    <t>48-007-56.1.3.1-0113544</t>
  </si>
  <si>
    <t>48-010-2.1.2.1-0312712</t>
  </si>
  <si>
    <t>36-051-6.2.3-0192451</t>
  </si>
  <si>
    <t>36-051-2.1.1-0192518</t>
  </si>
  <si>
    <t>48-031-1.6.5.3-0418525</t>
  </si>
  <si>
    <t>48-031-1.4.1.2-0413271</t>
  </si>
  <si>
    <t>48-014-4.3-0314000</t>
  </si>
  <si>
    <t>Üzemi-használati víz elleni, víznyomásnak nem kitett helyzetű,  kerámia vagy GRES lapburkolat alatti függőleges falszigetelés bevonatszigeteléssel, két rétegben, minimum 2,0 mm száraz rétegvastagságú egykomponensű szigetelőhabarccsal, glettvassal vagy simítóval felhordva, MUREXIN PD 1K Profi vastagfólia</t>
  </si>
  <si>
    <t>48-014-7.3-0314000</t>
  </si>
  <si>
    <t>Üzemi-használati víz elleni, víznyomásnak nem kitett helyzetű,  kerámia vagy GRES lapburkolat alatti padlószigetelés bevonatszigeteléssel, két rétegben, minimum 2,0 mm száraz rétegvastagságú egykomponensű szigetelőhabarccsal,glettvassal vagy simítóval felhordva, MUREXIN PD 1K Profi vastagfólia</t>
  </si>
  <si>
    <t>62-002-1.4.2-0610701</t>
  </si>
  <si>
    <t>62-003-6-0110811</t>
  </si>
  <si>
    <t>48-005-1.65.1</t>
  </si>
  <si>
    <t>tétel sor
szám</t>
  </si>
  <si>
    <t>tétel száma</t>
  </si>
  <si>
    <t>B1.1</t>
  </si>
  <si>
    <t>B1.2</t>
  </si>
  <si>
    <t>71-001-1.2.2.1-0110016</t>
  </si>
  <si>
    <t>71-001-1.2.2.3-0110036</t>
  </si>
  <si>
    <t>71-001-1.2.2.1-0110000</t>
  </si>
  <si>
    <t>M71-010-4.5-0143136</t>
  </si>
  <si>
    <t>M71-010-16.6-0146054</t>
  </si>
  <si>
    <t>M71-010-4.5-0143174</t>
  </si>
  <si>
    <t>M71-010-12.11.1.2.6-0115294</t>
  </si>
  <si>
    <t>71-005-2.51.2-0232040</t>
  </si>
  <si>
    <t>71-005-2.51.5-0230252</t>
  </si>
  <si>
    <t>71-005-2.51.6-0533587</t>
  </si>
  <si>
    <t>71-005-2.63.1.1-0231570</t>
  </si>
  <si>
    <t>71-005-2.63.1.2-0231612</t>
  </si>
  <si>
    <t>M71-005-2.53.8-0530969</t>
  </si>
  <si>
    <t>M71-005-2.62-0231634</t>
  </si>
  <si>
    <t>M71-009-7.2-0626034.1</t>
  </si>
  <si>
    <t>M71-009-7.2-0626034.2</t>
  </si>
  <si>
    <t>71-007-31.3.1.1-0317481</t>
  </si>
  <si>
    <t>71-007-31.3.1.1-0317481.1</t>
  </si>
  <si>
    <t>K71-012-0</t>
  </si>
  <si>
    <t>M71-005-2.85.1-0223191</t>
  </si>
  <si>
    <t>71-002-52.1-0336641</t>
  </si>
  <si>
    <t>71-002-52.1-0336551</t>
  </si>
  <si>
    <t>71-002-52.1-0336573</t>
  </si>
  <si>
    <t>71-002-52.1-0336571</t>
  </si>
  <si>
    <t>71-002-52.5-0336653</t>
  </si>
  <si>
    <t>71-002-52.1-0336641.1</t>
  </si>
  <si>
    <t>71-002-52.1-0336641.2</t>
  </si>
  <si>
    <t>K1.1</t>
  </si>
  <si>
    <t>K1.2</t>
  </si>
  <si>
    <t>K1.3</t>
  </si>
  <si>
    <t>K1.4</t>
  </si>
  <si>
    <t>K1.5</t>
  </si>
  <si>
    <t>K1.6</t>
  </si>
  <si>
    <t>M71-009-8-0632135.1</t>
  </si>
  <si>
    <t>M71-009-8-0632135.2</t>
  </si>
  <si>
    <t>M71-009-8-0632135.3</t>
  </si>
  <si>
    <t>71-001-48.2.2.1.2-0543194</t>
  </si>
  <si>
    <t>71-001-1.2.2.3-0110038</t>
  </si>
  <si>
    <t>71-013-7.2-0310386</t>
  </si>
  <si>
    <t>1-013-7.2-0310386</t>
  </si>
  <si>
    <t>71-013-7.4</t>
  </si>
  <si>
    <t>71-013-7.5</t>
  </si>
  <si>
    <t>71-013-7.6</t>
  </si>
  <si>
    <t>71-013-7.7</t>
  </si>
  <si>
    <t>71-013-7.8</t>
  </si>
  <si>
    <t>71-013-7.9</t>
  </si>
  <si>
    <t>71-013-10</t>
  </si>
  <si>
    <t>71-001-1.2.2.3-0110037</t>
  </si>
  <si>
    <r>
      <t xml:space="preserve">A költségvetési kiírás mindegyik tétele egy komplett szolgáltatásnak felel meg, ezért benne foglaltatnak a szállítási költségek, építési munkák, állványozási-szerelési munkák, építési segédeszközök, szerelési segédeszközök, akkor is ha ezek az egyes tételekben nincsenek külön kimutatva. A költségvetési kiírás és az ebben szereplő mennyiségek </t>
    </r>
    <r>
      <rPr>
        <sz val="10"/>
        <color indexed="10"/>
        <rFont val="Times New Roman CE"/>
        <family val="1"/>
        <charset val="238"/>
      </rPr>
      <t>2021.01.29</t>
    </r>
    <r>
      <rPr>
        <sz val="10"/>
        <rFont val="Times New Roman CE"/>
        <family val="1"/>
        <charset val="238"/>
      </rPr>
      <t xml:space="preserve">-én készült  tervek alapján készültek, csak a tervekkel együtt érvényesek. A költségvetési kiírás és a tervek között jelentkező esetleges eltérések esetén a tervek a mérvadóak. A mennyiségek előirányzatok, azokat Vállalkozó ellenőrizni, pontosítani köteles, meghatározása Vállakozó kockázatát képezi.   Az esetlegesen kimaradt tételek nem mentesítik a Vállakozót a terv szerinti megoldás szakszerű kivitelezésétől és annak megfelelő ár-, illetve határidő vállalás betartása alól. Tételek mennyiségileg, minőségileg szakági tervekkel együtt pontosítandó, együtt kezelendő! </t>
    </r>
  </si>
  <si>
    <t>Készült: Budapest, 2021.09.22</t>
  </si>
  <si>
    <t>Javított, módosított árazott költségbecslés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</si>
</sst>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F_t_-;\-* #,##0.00\ _F_t_-;_-* &quot;-&quot;??\ _F_t_-;_-@_-"/>
    <numFmt numFmtId="165" formatCode="0.0"/>
    <numFmt numFmtId="166" formatCode="#,##0\ &quot;Ft&quot;"/>
    <numFmt numFmtId="167" formatCode="_-* #,##0\ _F_t_-;\-* #,##0\ _F_t_-;_-* &quot;-&quot;??\ _F_t_-;_-@_-"/>
    <numFmt numFmtId="168" formatCode="###\ ###\ ###\ ##0"/>
  </numFmts>
  <fonts count="40">
    <font>
      <sz val="10"/>
      <name val="Arial"/>
      <charset val="1"/>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family val="1"/>
      <charset val="238"/>
    </font>
    <font>
      <b/>
      <sz val="10"/>
      <name val="Times New Roman"/>
      <family val="1"/>
      <charset val="238"/>
    </font>
    <font>
      <sz val="10"/>
      <name val="Times New Roman"/>
      <family val="1"/>
      <charset val="238"/>
    </font>
    <font>
      <b/>
      <sz val="10"/>
      <name val="Times New Roman"/>
      <family val="1"/>
      <charset val="238"/>
    </font>
    <font>
      <b/>
      <sz val="11"/>
      <name val="Times New Roman"/>
      <family val="1"/>
      <charset val="238"/>
    </font>
    <font>
      <b/>
      <sz val="14"/>
      <name val="Times New Roman"/>
      <family val="1"/>
      <charset val="238"/>
    </font>
    <font>
      <sz val="10"/>
      <name val="Times New Roman"/>
      <family val="1"/>
      <charset val="238"/>
    </font>
    <font>
      <sz val="10"/>
      <name val="Times New Roman"/>
      <family val="1"/>
      <charset val="238"/>
    </font>
    <font>
      <sz val="10"/>
      <name val="Arial"/>
      <family val="2"/>
      <charset val="238"/>
    </font>
    <font>
      <sz val="10"/>
      <name val="Times New Roman"/>
      <family val="1"/>
      <charset val="238"/>
    </font>
    <font>
      <b/>
      <sz val="10"/>
      <name val="Times New Roman"/>
      <family val="1"/>
      <charset val="238"/>
    </font>
    <font>
      <sz val="12"/>
      <name val="Arial"/>
      <family val="2"/>
      <charset val="238"/>
    </font>
    <font>
      <sz val="12"/>
      <name val="Times New Roman"/>
      <family val="1"/>
      <charset val="238"/>
    </font>
    <font>
      <sz val="10"/>
      <name val="Arial CE"/>
      <charset val="238"/>
    </font>
    <font>
      <b/>
      <sz val="10"/>
      <name val="Arial"/>
      <family val="2"/>
      <charset val="238"/>
    </font>
    <font>
      <sz val="9"/>
      <name val="Times New Roman"/>
      <family val="1"/>
      <charset val="238"/>
    </font>
    <font>
      <b/>
      <sz val="9"/>
      <name val="Times New Roman"/>
      <family val="1"/>
      <charset val="238"/>
    </font>
    <font>
      <sz val="9"/>
      <name val="Arial"/>
      <family val="2"/>
      <charset val="238"/>
    </font>
    <font>
      <b/>
      <sz val="9"/>
      <name val="Arial"/>
      <family val="2"/>
      <charset val="238"/>
    </font>
    <font>
      <b/>
      <sz val="12"/>
      <name val="Times New Roman"/>
      <family val="1"/>
      <charset val="238"/>
    </font>
    <font>
      <sz val="10"/>
      <name val="Times New Roman CE"/>
      <family val="1"/>
      <charset val="238"/>
    </font>
    <font>
      <sz val="10"/>
      <color indexed="10"/>
      <name val="Times New Roman CE"/>
      <family val="1"/>
      <charset val="238"/>
    </font>
    <font>
      <sz val="11"/>
      <color theme="1"/>
      <name val="Calibri"/>
      <family val="2"/>
      <charset val="238"/>
      <scheme val="minor"/>
    </font>
    <font>
      <b/>
      <sz val="8"/>
      <color theme="1"/>
      <name val="Times New Roman"/>
      <family val="1"/>
      <charset val="238"/>
    </font>
    <font>
      <b/>
      <sz val="10"/>
      <color theme="1"/>
      <name val="Times New Roman"/>
      <family val="1"/>
      <charset val="238"/>
    </font>
    <font>
      <b/>
      <sz val="10"/>
      <color theme="1"/>
      <name val="Times New Roman CE"/>
      <charset val="238"/>
    </font>
    <font>
      <sz val="10"/>
      <color theme="1"/>
      <name val="Times New Roman"/>
      <family val="1"/>
      <charset val="238"/>
    </font>
    <font>
      <sz val="10"/>
      <color theme="1"/>
      <name val="terc time"/>
      <charset val="2"/>
    </font>
    <font>
      <b/>
      <sz val="10"/>
      <color theme="1"/>
      <name val="terc time"/>
      <charset val="2"/>
    </font>
    <font>
      <sz val="8"/>
      <color theme="1"/>
      <name val="Times New Roman"/>
      <family val="1"/>
      <charset val="238"/>
    </font>
    <font>
      <b/>
      <sz val="9"/>
      <color theme="1"/>
      <name val="Times New Roman"/>
      <family val="1"/>
      <charset val="238"/>
    </font>
    <font>
      <sz val="9"/>
      <color theme="1"/>
      <name val="Times New Roman"/>
      <family val="1"/>
      <charset val="238"/>
    </font>
    <font>
      <sz val="9"/>
      <color theme="1"/>
      <name val="terc time"/>
      <charset val="2"/>
    </font>
    <font>
      <sz val="10"/>
      <color theme="1"/>
      <name val="Times New Roman"/>
      <family val="2"/>
    </font>
    <font>
      <b/>
      <sz val="10"/>
      <color theme="1"/>
      <name val="Times New Roman"/>
      <family val="2"/>
    </font>
    <font>
      <sz val="10"/>
      <color theme="1"/>
      <name val="Times New Roman CE"/>
      <charset val="238"/>
    </font>
  </fonts>
  <fills count="5">
    <fill>
      <patternFill patternType="none"/>
    </fill>
    <fill>
      <patternFill patternType="gray125"/>
    </fill>
    <fill>
      <patternFill patternType="solid">
        <fgColor indexed="22"/>
        <bgColor indexed="22"/>
      </patternFill>
    </fill>
    <fill>
      <patternFill patternType="solid">
        <fgColor theme="1" tint="0.49998474074526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8"/>
      </top>
      <bottom style="thin">
        <color indexed="8"/>
      </bottom>
      <diagonal/>
    </border>
    <border>
      <left/>
      <right/>
      <top style="thin">
        <color indexed="64"/>
      </top>
      <bottom style="double">
        <color indexed="64"/>
      </bottom>
      <diagonal/>
    </border>
    <border>
      <left style="thin">
        <color indexed="22"/>
      </left>
      <right style="thin">
        <color indexed="22"/>
      </right>
      <top style="thin">
        <color indexed="22"/>
      </top>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8"/>
      </top>
      <bottom style="thin">
        <color indexed="64"/>
      </bottom>
      <diagonal/>
    </border>
    <border>
      <left style="thin">
        <color indexed="22"/>
      </left>
      <right style="thin">
        <color indexed="22"/>
      </right>
      <top style="thin">
        <color indexed="8"/>
      </top>
      <bottom style="thin">
        <color indexed="8"/>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pplyNumberForma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26" fillId="0" borderId="0"/>
    <xf numFmtId="0" fontId="2" fillId="0" borderId="0"/>
    <xf numFmtId="0" fontId="1" fillId="0" borderId="0"/>
  </cellStyleXfs>
  <cellXfs count="170">
    <xf numFmtId="0" fontId="0" fillId="0" borderId="0" xfId="0"/>
    <xf numFmtId="0" fontId="4" fillId="2" borderId="1" xfId="0" applyFont="1" applyFill="1" applyBorder="1" applyAlignment="1" applyProtection="1">
      <alignment horizontal="left" vertical="top" wrapText="1"/>
    </xf>
    <xf numFmtId="0" fontId="5" fillId="2" borderId="1" xfId="0" applyFont="1" applyFill="1" applyBorder="1" applyAlignment="1" applyProtection="1">
      <alignment horizontal="right" vertical="top" wrapText="1"/>
    </xf>
    <xf numFmtId="0" fontId="6" fillId="0" borderId="0" xfId="0" applyFont="1" applyFill="1" applyBorder="1" applyAlignment="1" applyProtection="1">
      <alignment vertical="top" wrapText="1"/>
    </xf>
    <xf numFmtId="166" fontId="7" fillId="0" borderId="0" xfId="0" applyNumberFormat="1" applyFont="1" applyFill="1" applyBorder="1" applyAlignment="1" applyProtection="1">
      <alignment vertical="top" wrapText="1"/>
    </xf>
    <xf numFmtId="0" fontId="4"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2" xfId="0" applyFont="1" applyFill="1" applyBorder="1" applyAlignment="1" applyProtection="1">
      <alignment vertical="top" wrapText="1"/>
    </xf>
    <xf numFmtId="10" fontId="10" fillId="0" borderId="3" xfId="0" applyNumberFormat="1" applyFont="1" applyFill="1" applyBorder="1" applyAlignment="1" applyProtection="1">
      <alignment horizontal="right" vertical="top" wrapText="1"/>
    </xf>
    <xf numFmtId="0" fontId="12" fillId="0" borderId="0" xfId="0" applyFont="1"/>
    <xf numFmtId="0" fontId="13" fillId="0" borderId="0" xfId="0" applyFont="1" applyFill="1" applyBorder="1" applyAlignment="1" applyProtection="1">
      <alignment vertical="top" wrapText="1"/>
    </xf>
    <xf numFmtId="0" fontId="9" fillId="0" borderId="4" xfId="0" applyFont="1" applyFill="1" applyBorder="1" applyAlignment="1" applyProtection="1">
      <alignment horizontal="center" vertical="top" wrapText="1"/>
    </xf>
    <xf numFmtId="0" fontId="14" fillId="0" borderId="0" xfId="0" applyFont="1" applyFill="1" applyBorder="1" applyAlignment="1" applyProtection="1">
      <alignment vertical="top" wrapText="1"/>
    </xf>
    <xf numFmtId="0" fontId="15" fillId="0" borderId="0" xfId="0" applyFont="1" applyBorder="1"/>
    <xf numFmtId="0" fontId="3" fillId="0" borderId="0" xfId="0" applyFont="1" applyAlignment="1">
      <alignment horizontal="right"/>
    </xf>
    <xf numFmtId="0" fontId="0" fillId="0" borderId="0" xfId="0" applyBorder="1"/>
    <xf numFmtId="0" fontId="6" fillId="0" borderId="0" xfId="0" applyFont="1" applyFill="1" applyBorder="1" applyAlignment="1" applyProtection="1">
      <alignment horizontal="right" vertical="top" wrapText="1"/>
    </xf>
    <xf numFmtId="0" fontId="4" fillId="0" borderId="0" xfId="0" applyFont="1" applyFill="1" applyBorder="1" applyAlignment="1" applyProtection="1">
      <alignment vertical="top"/>
    </xf>
    <xf numFmtId="0" fontId="3" fillId="0" borderId="0" xfId="0" applyFont="1"/>
    <xf numFmtId="167" fontId="3" fillId="0" borderId="0" xfId="1" applyNumberFormat="1" applyFont="1"/>
    <xf numFmtId="0" fontId="6" fillId="0" borderId="0" xfId="0" applyFont="1" applyFill="1" applyBorder="1" applyAlignment="1" applyProtection="1">
      <alignment vertical="top"/>
    </xf>
    <xf numFmtId="167" fontId="0" fillId="0" borderId="0" xfId="1" applyNumberFormat="1" applyFont="1"/>
    <xf numFmtId="0" fontId="18" fillId="0" borderId="0" xfId="0" applyFont="1"/>
    <xf numFmtId="0" fontId="4" fillId="2" borderId="1" xfId="0" applyFont="1" applyFill="1" applyBorder="1" applyAlignment="1" applyProtection="1">
      <alignment horizontal="right" vertical="top" wrapText="1"/>
    </xf>
    <xf numFmtId="0" fontId="27" fillId="0" borderId="0" xfId="0" applyFont="1" applyBorder="1" applyAlignment="1">
      <alignment vertical="top" wrapText="1"/>
    </xf>
    <xf numFmtId="167" fontId="27" fillId="0" borderId="0" xfId="1" applyNumberFormat="1" applyFont="1" applyBorder="1" applyAlignment="1">
      <alignment vertical="top" wrapText="1"/>
    </xf>
    <xf numFmtId="0" fontId="28" fillId="0" borderId="0" xfId="0" applyFont="1" applyBorder="1" applyAlignment="1">
      <alignment vertical="top" wrapText="1"/>
    </xf>
    <xf numFmtId="0" fontId="29" fillId="0" borderId="0" xfId="0" applyFont="1" applyBorder="1" applyAlignment="1">
      <alignment vertical="top" wrapText="1"/>
    </xf>
    <xf numFmtId="0" fontId="30" fillId="0" borderId="0" xfId="0" applyFont="1" applyAlignment="1">
      <alignment horizontal="left" vertical="top" wrapText="1"/>
    </xf>
    <xf numFmtId="0" fontId="30" fillId="0" borderId="0" xfId="0" applyFont="1" applyAlignment="1">
      <alignment vertical="top" wrapText="1"/>
    </xf>
    <xf numFmtId="0" fontId="30" fillId="0" borderId="0" xfId="0" applyFont="1" applyAlignment="1">
      <alignment horizontal="right" vertical="top" wrapText="1"/>
    </xf>
    <xf numFmtId="167" fontId="30" fillId="0" borderId="0" xfId="1" applyNumberFormat="1" applyFont="1" applyAlignment="1">
      <alignment horizontal="right" vertical="top" wrapText="1"/>
    </xf>
    <xf numFmtId="0" fontId="31" fillId="0" borderId="0" xfId="0" applyFont="1" applyAlignment="1">
      <alignment vertical="top" wrapText="1"/>
    </xf>
    <xf numFmtId="0" fontId="28" fillId="0" borderId="6" xfId="0" applyFont="1" applyBorder="1" applyAlignment="1">
      <alignment horizontal="left" vertical="top" wrapText="1"/>
    </xf>
    <xf numFmtId="0" fontId="28" fillId="0" borderId="6" xfId="0" applyFont="1" applyBorder="1" applyAlignment="1">
      <alignment vertical="top" wrapText="1"/>
    </xf>
    <xf numFmtId="0" fontId="28" fillId="0" borderId="6" xfId="0" applyFont="1" applyBorder="1" applyAlignment="1">
      <alignment horizontal="right" vertical="top" wrapText="1"/>
    </xf>
    <xf numFmtId="167" fontId="28" fillId="0" borderId="6" xfId="1" applyNumberFormat="1" applyFont="1" applyBorder="1" applyAlignment="1">
      <alignment horizontal="right" vertical="top" wrapText="1"/>
    </xf>
    <xf numFmtId="0" fontId="32" fillId="0" borderId="0" xfId="0" applyFont="1" applyBorder="1" applyAlignment="1">
      <alignment vertical="top" wrapText="1"/>
    </xf>
    <xf numFmtId="0" fontId="31" fillId="0" borderId="0" xfId="0" applyFont="1" applyAlignment="1">
      <alignment horizontal="left" vertical="top" wrapText="1"/>
    </xf>
    <xf numFmtId="0" fontId="31" fillId="0" borderId="0" xfId="0" applyFont="1" applyAlignment="1">
      <alignment horizontal="right" vertical="top" wrapText="1"/>
    </xf>
    <xf numFmtId="0" fontId="33" fillId="0" borderId="0" xfId="0" applyFont="1" applyBorder="1" applyAlignment="1">
      <alignment vertical="top" wrapText="1"/>
    </xf>
    <xf numFmtId="0" fontId="6" fillId="0" borderId="7" xfId="0" applyFont="1" applyBorder="1" applyAlignment="1">
      <alignment horizontal="center" vertical="center" wrapText="1"/>
    </xf>
    <xf numFmtId="167" fontId="6" fillId="0" borderId="7" xfId="1" applyNumberFormat="1" applyFont="1" applyBorder="1" applyAlignment="1">
      <alignment horizontal="center" vertical="center" wrapText="1"/>
    </xf>
    <xf numFmtId="0" fontId="6" fillId="0" borderId="0" xfId="0" applyFont="1"/>
    <xf numFmtId="0" fontId="6" fillId="0" borderId="7" xfId="0" applyFont="1" applyFill="1" applyBorder="1" applyAlignment="1">
      <alignment horizontal="center" vertical="center" wrapText="1"/>
    </xf>
    <xf numFmtId="1" fontId="6" fillId="0" borderId="7" xfId="1" applyNumberFormat="1" applyFont="1" applyFill="1" applyBorder="1" applyAlignment="1">
      <alignment horizontal="right" vertical="center" wrapText="1"/>
    </xf>
    <xf numFmtId="167" fontId="6" fillId="0" borderId="7" xfId="1"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0" fontId="6" fillId="0" borderId="0" xfId="0" applyFont="1" applyFill="1"/>
    <xf numFmtId="3" fontId="6" fillId="0" borderId="7" xfId="0"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center"/>
    </xf>
    <xf numFmtId="1" fontId="4" fillId="0" borderId="9" xfId="1" applyNumberFormat="1" applyFont="1" applyBorder="1" applyAlignment="1">
      <alignment horizontal="right" vertical="center"/>
    </xf>
    <xf numFmtId="167" fontId="4" fillId="0" borderId="9" xfId="1" applyNumberFormat="1" applyFont="1" applyBorder="1" applyAlignment="1">
      <alignment vertical="center"/>
    </xf>
    <xf numFmtId="1" fontId="6" fillId="0" borderId="0" xfId="1" applyNumberFormat="1" applyFont="1" applyAlignment="1">
      <alignment horizontal="right"/>
    </xf>
    <xf numFmtId="167" fontId="6" fillId="0" borderId="0" xfId="1" applyNumberFormat="1" applyFont="1"/>
    <xf numFmtId="0" fontId="6" fillId="3" borderId="7" xfId="0" applyFont="1" applyFill="1" applyBorder="1" applyAlignment="1">
      <alignment horizontal="center" vertical="center" wrapText="1"/>
    </xf>
    <xf numFmtId="1" fontId="6" fillId="3" borderId="7" xfId="1" applyNumberFormat="1" applyFont="1" applyFill="1" applyBorder="1" applyAlignment="1">
      <alignment horizontal="right" vertical="center" wrapText="1"/>
    </xf>
    <xf numFmtId="167" fontId="6" fillId="3" borderId="7" xfId="1" applyNumberFormat="1" applyFont="1" applyFill="1" applyBorder="1" applyAlignment="1">
      <alignment horizontal="center" vertical="center" wrapText="1"/>
    </xf>
    <xf numFmtId="3" fontId="0" fillId="0" borderId="0" xfId="0" applyNumberFormat="1"/>
    <xf numFmtId="0" fontId="19" fillId="0" borderId="7" xfId="0" applyFont="1" applyFill="1" applyBorder="1" applyAlignment="1">
      <alignment vertical="center" wrapText="1"/>
    </xf>
    <xf numFmtId="0" fontId="19" fillId="0" borderId="10" xfId="0" applyFont="1" applyBorder="1" applyAlignment="1">
      <alignment vertical="center" wrapText="1"/>
    </xf>
    <xf numFmtId="0" fontId="34" fillId="0" borderId="0" xfId="0" applyFont="1" applyBorder="1" applyAlignment="1">
      <alignment vertical="top" wrapText="1"/>
    </xf>
    <xf numFmtId="0" fontId="34" fillId="0" borderId="5" xfId="0" applyFont="1" applyBorder="1" applyAlignment="1">
      <alignment vertical="top" wrapText="1"/>
    </xf>
    <xf numFmtId="0" fontId="35" fillId="0" borderId="0" xfId="0" applyFont="1" applyBorder="1" applyAlignment="1">
      <alignment vertical="top" wrapText="1"/>
    </xf>
    <xf numFmtId="0" fontId="34" fillId="0" borderId="2" xfId="0" applyFont="1" applyBorder="1" applyAlignment="1">
      <alignment vertical="top" wrapText="1"/>
    </xf>
    <xf numFmtId="0" fontId="35" fillId="0" borderId="0" xfId="0" applyFont="1" applyAlignment="1">
      <alignment vertical="top" wrapText="1"/>
    </xf>
    <xf numFmtId="0" fontId="34" fillId="0" borderId="6" xfId="0" applyFont="1" applyBorder="1" applyAlignment="1">
      <alignment vertical="top" wrapText="1"/>
    </xf>
    <xf numFmtId="0" fontId="36" fillId="0" borderId="0" xfId="0" applyFont="1" applyAlignment="1">
      <alignment vertical="top" wrapText="1"/>
    </xf>
    <xf numFmtId="0" fontId="35" fillId="0" borderId="0" xfId="0" applyFont="1" applyAlignment="1">
      <alignment horizontal="left" vertical="top" wrapText="1"/>
    </xf>
    <xf numFmtId="0" fontId="35" fillId="0" borderId="0" xfId="0" applyFont="1" applyAlignment="1">
      <alignment horizontal="right" vertical="top" wrapText="1"/>
    </xf>
    <xf numFmtId="167" fontId="35" fillId="0" borderId="0" xfId="1" applyNumberFormat="1" applyFont="1" applyAlignment="1">
      <alignment horizontal="right" vertical="top" wrapText="1"/>
    </xf>
    <xf numFmtId="0" fontId="34" fillId="0" borderId="6" xfId="0" applyFont="1" applyBorder="1" applyAlignment="1">
      <alignment horizontal="left" vertical="top" wrapText="1"/>
    </xf>
    <xf numFmtId="0" fontId="34" fillId="0" borderId="6" xfId="0" applyFont="1" applyBorder="1" applyAlignment="1">
      <alignment horizontal="right" vertical="top" wrapText="1"/>
    </xf>
    <xf numFmtId="167" fontId="34" fillId="0" borderId="6" xfId="1" applyNumberFormat="1" applyFont="1" applyBorder="1" applyAlignment="1">
      <alignment horizontal="right" vertical="top" wrapText="1"/>
    </xf>
    <xf numFmtId="0" fontId="36" fillId="0" borderId="0" xfId="0" applyFont="1" applyAlignment="1">
      <alignment horizontal="left" vertical="top" wrapText="1"/>
    </xf>
    <xf numFmtId="0" fontId="36" fillId="0" borderId="0" xfId="0" applyFont="1" applyAlignment="1">
      <alignment horizontal="right" vertical="top" wrapText="1"/>
    </xf>
    <xf numFmtId="0" fontId="21" fillId="0" borderId="0" xfId="0" applyFont="1"/>
    <xf numFmtId="0" fontId="19" fillId="0" borderId="0" xfId="0" applyFont="1" applyFill="1" applyBorder="1" applyAlignment="1" applyProtection="1">
      <alignment vertical="top" wrapText="1"/>
    </xf>
    <xf numFmtId="0" fontId="19" fillId="0" borderId="0" xfId="0" applyFont="1" applyFill="1" applyBorder="1" applyAlignment="1" applyProtection="1">
      <alignment horizontal="right" vertical="top" wrapText="1"/>
    </xf>
    <xf numFmtId="0" fontId="19" fillId="0" borderId="0" xfId="0" applyFont="1" applyFill="1" applyBorder="1" applyAlignment="1" applyProtection="1">
      <alignment horizontal="left" vertical="top" wrapText="1"/>
    </xf>
    <xf numFmtId="0" fontId="20" fillId="0" borderId="2" xfId="0" applyFont="1" applyFill="1" applyBorder="1" applyAlignment="1" applyProtection="1">
      <alignment vertical="top" wrapText="1"/>
    </xf>
    <xf numFmtId="0" fontId="20" fillId="0" borderId="0" xfId="0" applyFont="1" applyFill="1" applyBorder="1" applyAlignment="1" applyProtection="1">
      <alignment vertical="top" wrapText="1"/>
    </xf>
    <xf numFmtId="0" fontId="20" fillId="0" borderId="11" xfId="0" applyFont="1" applyFill="1" applyBorder="1" applyAlignment="1" applyProtection="1">
      <alignment horizontal="left" vertical="top" wrapText="1"/>
    </xf>
    <xf numFmtId="0" fontId="20" fillId="0" borderId="6" xfId="0" applyFont="1" applyFill="1" applyBorder="1" applyAlignment="1" applyProtection="1">
      <alignment vertical="top" wrapText="1"/>
    </xf>
    <xf numFmtId="1" fontId="20" fillId="0" borderId="0" xfId="0" applyNumberFormat="1" applyFont="1" applyFill="1" applyBorder="1" applyAlignment="1" applyProtection="1">
      <alignment vertical="top" wrapText="1"/>
    </xf>
    <xf numFmtId="0" fontId="20" fillId="0" borderId="12" xfId="0" applyFont="1" applyFill="1" applyBorder="1" applyAlignment="1" applyProtection="1">
      <alignment vertical="top" wrapText="1"/>
    </xf>
    <xf numFmtId="0" fontId="22" fillId="0" borderId="0" xfId="0" applyFont="1"/>
    <xf numFmtId="165" fontId="20" fillId="0" borderId="0" xfId="0" applyNumberFormat="1" applyFont="1" applyFill="1" applyBorder="1" applyAlignment="1" applyProtection="1">
      <alignment vertical="top" wrapText="1"/>
    </xf>
    <xf numFmtId="1" fontId="19" fillId="0" borderId="0" xfId="0" applyNumberFormat="1" applyFont="1" applyFill="1" applyBorder="1" applyAlignment="1" applyProtection="1">
      <alignment vertical="top" wrapText="1"/>
    </xf>
    <xf numFmtId="1" fontId="20" fillId="0" borderId="12" xfId="0" applyNumberFormat="1" applyFont="1" applyFill="1" applyBorder="1" applyAlignment="1" applyProtection="1">
      <alignment vertical="top" wrapText="1"/>
    </xf>
    <xf numFmtId="1" fontId="21" fillId="0" borderId="0" xfId="0" applyNumberFormat="1" applyFont="1"/>
    <xf numFmtId="3" fontId="3" fillId="0" borderId="0" xfId="0" applyNumberFormat="1" applyFont="1"/>
    <xf numFmtId="3" fontId="21" fillId="0" borderId="0" xfId="0" applyNumberFormat="1" applyFont="1"/>
    <xf numFmtId="3" fontId="20" fillId="0" borderId="0" xfId="0" applyNumberFormat="1" applyFont="1" applyFill="1" applyBorder="1" applyAlignment="1" applyProtection="1">
      <alignment vertical="top" wrapText="1"/>
    </xf>
    <xf numFmtId="3" fontId="4" fillId="2" borderId="1" xfId="0" applyNumberFormat="1" applyFont="1" applyFill="1" applyBorder="1" applyAlignment="1" applyProtection="1">
      <alignment horizontal="right" vertical="top" wrapText="1"/>
    </xf>
    <xf numFmtId="3" fontId="20" fillId="0" borderId="6" xfId="0" applyNumberFormat="1" applyFont="1" applyFill="1" applyBorder="1" applyAlignment="1" applyProtection="1">
      <alignment vertical="top" wrapText="1"/>
    </xf>
    <xf numFmtId="3" fontId="20" fillId="0" borderId="12" xfId="0" applyNumberFormat="1" applyFont="1" applyFill="1" applyBorder="1" applyAlignment="1" applyProtection="1">
      <alignment vertical="top" wrapText="1"/>
    </xf>
    <xf numFmtId="3" fontId="19" fillId="0" borderId="0" xfId="0" applyNumberFormat="1" applyFont="1" applyFill="1" applyBorder="1" applyAlignment="1" applyProtection="1">
      <alignment horizontal="left" vertical="top" wrapText="1"/>
    </xf>
    <xf numFmtId="167" fontId="28" fillId="0" borderId="6" xfId="1" applyNumberFormat="1" applyFont="1" applyFill="1" applyBorder="1" applyAlignment="1">
      <alignment horizontal="right" vertical="top" wrapText="1"/>
    </xf>
    <xf numFmtId="0" fontId="31" fillId="0" borderId="0" xfId="0" applyFont="1" applyFill="1" applyAlignment="1">
      <alignment horizontal="right" vertical="top" wrapText="1"/>
    </xf>
    <xf numFmtId="3" fontId="6" fillId="0" borderId="7" xfId="1" applyNumberFormat="1" applyFont="1" applyFill="1" applyBorder="1" applyAlignment="1">
      <alignment horizontal="right" vertical="center" wrapText="1"/>
    </xf>
    <xf numFmtId="0" fontId="0" fillId="0" borderId="0" xfId="0" applyAlignment="1">
      <alignment horizontal="center"/>
    </xf>
    <xf numFmtId="0" fontId="30" fillId="0" borderId="0" xfId="0" applyFont="1" applyFill="1" applyAlignment="1">
      <alignment vertical="top" wrapText="1"/>
    </xf>
    <xf numFmtId="0" fontId="30" fillId="0" borderId="0" xfId="0" applyFont="1" applyFill="1" applyAlignment="1">
      <alignment horizontal="right" vertical="top" wrapText="1"/>
    </xf>
    <xf numFmtId="0" fontId="34" fillId="0" borderId="0" xfId="0" applyFont="1" applyBorder="1" applyAlignment="1">
      <alignment horizontal="left" vertical="top" wrapText="1"/>
    </xf>
    <xf numFmtId="0" fontId="34" fillId="0" borderId="0" xfId="0" applyFont="1" applyBorder="1" applyAlignment="1">
      <alignment horizontal="right" vertical="top" wrapText="1"/>
    </xf>
    <xf numFmtId="167" fontId="34" fillId="0" borderId="0" xfId="1" applyNumberFormat="1" applyFont="1" applyBorder="1" applyAlignment="1">
      <alignment horizontal="right" vertical="top" wrapText="1"/>
    </xf>
    <xf numFmtId="0" fontId="6" fillId="0" borderId="6" xfId="0" applyFont="1" applyFill="1" applyBorder="1" applyAlignment="1" applyProtection="1">
      <alignment vertical="top" wrapText="1"/>
    </xf>
    <xf numFmtId="0" fontId="0" fillId="0" borderId="6" xfId="0" applyBorder="1"/>
    <xf numFmtId="166" fontId="7" fillId="0" borderId="6" xfId="0" applyNumberFormat="1" applyFont="1" applyFill="1" applyBorder="1" applyAlignment="1" applyProtection="1">
      <alignment vertical="top" wrapText="1"/>
    </xf>
    <xf numFmtId="0" fontId="21" fillId="0" borderId="0" xfId="0" applyFont="1" applyFill="1"/>
    <xf numFmtId="0" fontId="22" fillId="0" borderId="0" xfId="0" applyFont="1" applyBorder="1"/>
    <xf numFmtId="0" fontId="21" fillId="0" borderId="0" xfId="0" applyFont="1" applyBorder="1"/>
    <xf numFmtId="0" fontId="37" fillId="0" borderId="0" xfId="0" applyFont="1" applyAlignment="1">
      <alignment vertical="top" wrapText="1"/>
    </xf>
    <xf numFmtId="0" fontId="19" fillId="0" borderId="0" xfId="0" quotePrefix="1" applyFont="1" applyFill="1" applyBorder="1" applyAlignment="1" applyProtection="1">
      <alignment vertical="top" wrapText="1"/>
    </xf>
    <xf numFmtId="0" fontId="22" fillId="0" borderId="0" xfId="0" applyFont="1" applyFill="1"/>
    <xf numFmtId="166" fontId="0" fillId="0" borderId="0" xfId="0" applyNumberFormat="1"/>
    <xf numFmtId="0" fontId="28" fillId="4" borderId="0" xfId="0" applyFont="1" applyFill="1" applyBorder="1" applyAlignment="1">
      <alignment horizontal="left" vertical="top" wrapText="1"/>
    </xf>
    <xf numFmtId="0" fontId="28" fillId="4" borderId="0" xfId="0" applyFont="1" applyFill="1" applyBorder="1" applyAlignment="1">
      <alignment vertical="top" wrapText="1"/>
    </xf>
    <xf numFmtId="0" fontId="28" fillId="4" borderId="0" xfId="0" applyFont="1" applyFill="1" applyBorder="1" applyAlignment="1">
      <alignment horizontal="right" vertical="top" wrapText="1"/>
    </xf>
    <xf numFmtId="0" fontId="30" fillId="0" borderId="0" xfId="0" applyFont="1" applyBorder="1" applyAlignment="1">
      <alignment horizontal="left" vertical="top" wrapText="1"/>
    </xf>
    <xf numFmtId="0" fontId="30" fillId="0" borderId="0" xfId="0" applyFont="1" applyBorder="1" applyAlignment="1">
      <alignment vertical="top" wrapText="1"/>
    </xf>
    <xf numFmtId="0" fontId="30" fillId="0" borderId="0" xfId="0" applyFont="1" applyBorder="1" applyAlignment="1">
      <alignment horizontal="right" vertical="top" wrapText="1"/>
    </xf>
    <xf numFmtId="0" fontId="31" fillId="0" borderId="0" xfId="0" applyFont="1" applyBorder="1" applyAlignment="1">
      <alignment vertical="top" wrapText="1"/>
    </xf>
    <xf numFmtId="0" fontId="30" fillId="0" borderId="13" xfId="0" applyFont="1" applyBorder="1" applyAlignment="1">
      <alignment horizontal="left" vertical="top" wrapText="1"/>
    </xf>
    <xf numFmtId="0" fontId="30" fillId="0" borderId="5" xfId="0" applyFont="1" applyBorder="1" applyAlignment="1">
      <alignment vertical="top" wrapText="1"/>
    </xf>
    <xf numFmtId="0" fontId="30" fillId="0" borderId="5" xfId="0" applyFont="1" applyBorder="1" applyAlignment="1">
      <alignment horizontal="right" vertical="top" wrapText="1"/>
    </xf>
    <xf numFmtId="0" fontId="28" fillId="0" borderId="0" xfId="0" applyFont="1" applyBorder="1" applyAlignment="1">
      <alignment horizontal="left" vertical="top" wrapText="1"/>
    </xf>
    <xf numFmtId="0" fontId="28" fillId="0" borderId="0" xfId="0" applyFont="1" applyBorder="1" applyAlignment="1">
      <alignment horizontal="right" vertical="top" wrapText="1"/>
    </xf>
    <xf numFmtId="0" fontId="19" fillId="0" borderId="0" xfId="0" applyFont="1" applyFill="1" applyBorder="1" applyAlignment="1" applyProtection="1">
      <alignment horizontal="center" vertical="top" wrapText="1"/>
    </xf>
    <xf numFmtId="16" fontId="3" fillId="0" borderId="0" xfId="0" quotePrefix="1" applyNumberFormat="1" applyFont="1" applyAlignment="1">
      <alignment horizontal="right"/>
    </xf>
    <xf numFmtId="0" fontId="3" fillId="0" borderId="0" xfId="0" quotePrefix="1" applyFont="1" applyAlignment="1">
      <alignment horizontal="right"/>
    </xf>
    <xf numFmtId="0" fontId="20" fillId="0" borderId="11" xfId="0" applyFont="1" applyFill="1" applyBorder="1" applyAlignment="1" applyProtection="1">
      <alignment horizontal="center" vertical="top" wrapText="1"/>
    </xf>
    <xf numFmtId="0" fontId="20" fillId="0" borderId="0" xfId="0" applyFont="1" applyFill="1" applyBorder="1" applyAlignment="1" applyProtection="1">
      <alignment horizontal="center" vertical="top" wrapText="1"/>
    </xf>
    <xf numFmtId="0" fontId="20" fillId="0" borderId="2" xfId="0" applyFont="1" applyFill="1" applyBorder="1" applyAlignment="1" applyProtection="1">
      <alignment horizontal="center" vertical="top" wrapText="1"/>
    </xf>
    <xf numFmtId="0" fontId="38" fillId="0" borderId="0" xfId="0" applyFont="1" applyAlignment="1">
      <alignment vertical="top" wrapText="1"/>
    </xf>
    <xf numFmtId="168" fontId="37" fillId="0" borderId="0" xfId="0" applyNumberFormat="1" applyFont="1" applyAlignment="1">
      <alignment vertical="top"/>
    </xf>
    <xf numFmtId="168" fontId="38" fillId="0" borderId="0" xfId="0" applyNumberFormat="1" applyFont="1" applyAlignment="1">
      <alignment vertical="top" wrapText="1"/>
    </xf>
    <xf numFmtId="164" fontId="20" fillId="0" borderId="0" xfId="1" applyFont="1" applyFill="1" applyBorder="1" applyAlignment="1" applyProtection="1">
      <alignment horizontal="right" vertical="top" wrapText="1"/>
    </xf>
    <xf numFmtId="0" fontId="6" fillId="0" borderId="0" xfId="0" applyFont="1" applyBorder="1" applyAlignment="1">
      <alignment horizontal="center" vertical="center" wrapText="1"/>
    </xf>
    <xf numFmtId="0" fontId="0" fillId="0" borderId="0" xfId="0" applyBorder="1" applyAlignment="1">
      <alignment horizontal="center"/>
    </xf>
    <xf numFmtId="0" fontId="39" fillId="0" borderId="0" xfId="0" applyFont="1" applyAlignment="1">
      <alignment horizontal="right" vertical="top" wrapText="1"/>
    </xf>
    <xf numFmtId="0" fontId="39" fillId="0" borderId="0" xfId="4" applyFont="1" applyAlignment="1">
      <alignment horizontal="right" vertical="top" wrapText="1"/>
    </xf>
    <xf numFmtId="166" fontId="4" fillId="0" borderId="0" xfId="0" applyNumberFormat="1" applyFont="1" applyFill="1" applyBorder="1" applyAlignment="1" applyProtection="1">
      <alignment vertical="top" wrapText="1"/>
    </xf>
    <xf numFmtId="168" fontId="4" fillId="0" borderId="0" xfId="0" applyNumberFormat="1" applyFont="1" applyAlignment="1">
      <alignment vertical="top" wrapText="1"/>
    </xf>
    <xf numFmtId="166" fontId="11" fillId="0" borderId="0" xfId="0" applyNumberFormat="1" applyFont="1" applyFill="1" applyBorder="1" applyAlignment="1" applyProtection="1">
      <alignment horizontal="center" vertical="top" wrapText="1"/>
    </xf>
    <xf numFmtId="0" fontId="24" fillId="0" borderId="0" xfId="0" applyFont="1" applyBorder="1" applyAlignment="1">
      <alignment horizontal="left" vertical="top" wrapText="1"/>
    </xf>
    <xf numFmtId="166" fontId="4" fillId="0" borderId="2" xfId="0" applyNumberFormat="1" applyFont="1" applyFill="1" applyBorder="1" applyAlignment="1" applyProtection="1">
      <alignment horizontal="center" vertical="top" wrapText="1"/>
    </xf>
    <xf numFmtId="166" fontId="6" fillId="0" borderId="0" xfId="0" applyNumberFormat="1" applyFont="1" applyFill="1" applyBorder="1" applyAlignment="1" applyProtection="1">
      <alignment horizontal="center" vertical="top" wrapText="1"/>
    </xf>
    <xf numFmtId="0" fontId="23" fillId="0" borderId="0" xfId="0" applyFont="1" applyFill="1" applyBorder="1" applyAlignment="1" applyProtection="1">
      <alignment horizontal="center" vertical="top" wrapText="1"/>
    </xf>
    <xf numFmtId="0" fontId="16" fillId="0" borderId="0" xfId="0" applyFont="1" applyFill="1" applyBorder="1" applyAlignment="1" applyProtection="1">
      <alignment horizontal="center" vertical="top" wrapText="1"/>
    </xf>
    <xf numFmtId="0" fontId="20" fillId="0" borderId="14" xfId="0" applyFont="1" applyFill="1" applyBorder="1" applyAlignment="1" applyProtection="1">
      <alignment horizontal="center" vertical="top" wrapText="1"/>
    </xf>
    <xf numFmtId="0" fontId="20" fillId="0" borderId="6" xfId="0" applyFont="1" applyFill="1" applyBorder="1" applyAlignment="1" applyProtection="1">
      <alignment horizontal="center" vertical="top" wrapText="1"/>
    </xf>
    <xf numFmtId="0" fontId="20" fillId="0" borderId="6" xfId="0" applyFont="1" applyFill="1" applyBorder="1" applyAlignment="1" applyProtection="1">
      <alignment horizontal="right" vertical="top" wrapText="1"/>
    </xf>
    <xf numFmtId="0" fontId="20" fillId="0" borderId="15" xfId="0" applyFont="1" applyFill="1" applyBorder="1" applyAlignment="1" applyProtection="1">
      <alignment horizontal="right" vertical="top" wrapText="1"/>
    </xf>
    <xf numFmtId="166" fontId="19" fillId="0" borderId="0" xfId="0" applyNumberFormat="1" applyFont="1" applyFill="1" applyBorder="1" applyAlignment="1" applyProtection="1">
      <alignment horizontal="center" vertical="top" wrapText="1"/>
    </xf>
    <xf numFmtId="0" fontId="19" fillId="0" borderId="0" xfId="0" applyFont="1" applyFill="1" applyBorder="1" applyAlignment="1" applyProtection="1">
      <alignment horizontal="center" vertical="top" wrapText="1"/>
    </xf>
    <xf numFmtId="166" fontId="19" fillId="0" borderId="0" xfId="0" applyNumberFormat="1" applyFont="1" applyFill="1" applyBorder="1" applyAlignment="1" applyProtection="1">
      <alignment horizontal="right" vertical="top" wrapText="1"/>
    </xf>
    <xf numFmtId="0" fontId="19" fillId="0" borderId="0" xfId="0" applyFont="1" applyFill="1" applyBorder="1" applyAlignment="1" applyProtection="1">
      <alignment horizontal="right" vertical="top" wrapText="1"/>
    </xf>
    <xf numFmtId="166" fontId="20" fillId="0" borderId="2" xfId="0" applyNumberFormat="1" applyFont="1" applyFill="1" applyBorder="1" applyAlignment="1" applyProtection="1">
      <alignment horizontal="center" vertical="top" wrapText="1"/>
    </xf>
    <xf numFmtId="166" fontId="20" fillId="0" borderId="2" xfId="0" applyNumberFormat="1" applyFont="1" applyFill="1" applyBorder="1" applyAlignment="1" applyProtection="1">
      <alignment horizontal="right" vertical="top" wrapText="1"/>
    </xf>
    <xf numFmtId="0" fontId="19" fillId="0" borderId="0" xfId="0" applyFont="1" applyFill="1" applyBorder="1" applyAlignment="1" applyProtection="1">
      <alignment horizontal="left" vertical="top" wrapText="1"/>
    </xf>
    <xf numFmtId="167" fontId="34" fillId="0" borderId="2" xfId="1" applyNumberFormat="1" applyFont="1" applyBorder="1" applyAlignment="1">
      <alignment horizontal="center" vertical="top" wrapText="1"/>
    </xf>
    <xf numFmtId="0" fontId="34" fillId="0" borderId="5" xfId="0" applyFont="1" applyBorder="1" applyAlignment="1">
      <alignment horizontal="center" vertical="top" wrapText="1"/>
    </xf>
    <xf numFmtId="167" fontId="35" fillId="0" borderId="0" xfId="1" applyNumberFormat="1" applyFont="1" applyAlignment="1">
      <alignment horizontal="center" vertical="top" wrapText="1"/>
    </xf>
    <xf numFmtId="167" fontId="35" fillId="0" borderId="5" xfId="1" applyNumberFormat="1" applyFont="1" applyBorder="1" applyAlignment="1">
      <alignment horizontal="center" vertical="top" wrapText="1"/>
    </xf>
    <xf numFmtId="167" fontId="35" fillId="0" borderId="0" xfId="1" applyNumberFormat="1" applyFont="1" applyBorder="1" applyAlignment="1">
      <alignment horizontal="center" vertical="top" wrapText="1"/>
    </xf>
  </cellXfs>
  <cellStyles count="6">
    <cellStyle name="Ezres" xfId="1" builtinId="3"/>
    <cellStyle name="Ezres 2" xfId="2" xr:uid="{00000000-0005-0000-0000-000001000000}"/>
    <cellStyle name="Normál" xfId="0" builtinId="0"/>
    <cellStyle name="Normál 2" xfId="3" xr:uid="{00000000-0005-0000-0000-000003000000}"/>
    <cellStyle name="Normál 2 2" xfId="5" xr:uid="{C9DF3684-9CFD-435B-A869-A00436D270FA}"/>
    <cellStyle name="Normál 3" xfId="4" xr:uid="{82498FC3-A48F-4383-984A-0D4C1AC2EE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493395</xdr:colOff>
      <xdr:row>2</xdr:row>
      <xdr:rowOff>302895</xdr:rowOff>
    </xdr:to>
    <xdr:pic>
      <xdr:nvPicPr>
        <xdr:cNvPr id="3" name="Kép 2">
          <a:extLst>
            <a:ext uri="{FF2B5EF4-FFF2-40B4-BE49-F238E27FC236}">
              <a16:creationId xmlns:a16="http://schemas.microsoft.com/office/drawing/2014/main" id="{A6CAA9E1-D6D2-4535-93DE-7F378B0E11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580" y="0"/>
          <a:ext cx="5972175"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4"/>
  <sheetViews>
    <sheetView zoomScaleNormal="100" workbookViewId="0">
      <selection activeCell="D27" sqref="D27:E29"/>
    </sheetView>
  </sheetViews>
  <sheetFormatPr defaultRowHeight="13.2"/>
  <cols>
    <col min="1" max="1" width="6.5546875" customWidth="1"/>
    <col min="2" max="2" width="33.6640625" customWidth="1"/>
    <col min="3" max="3" width="9.88671875" customWidth="1"/>
    <col min="4" max="4" width="18" customWidth="1"/>
    <col min="5" max="5" width="18.33203125" customWidth="1"/>
    <col min="6" max="6" width="9.88671875" bestFit="1" customWidth="1"/>
    <col min="7" max="8" width="15.6640625" customWidth="1"/>
  </cols>
  <sheetData>
    <row r="1" spans="2:5" ht="52.2" customHeight="1">
      <c r="B1" s="10"/>
    </row>
    <row r="3" spans="2:5" ht="30.6" customHeight="1"/>
    <row r="4" spans="2:5">
      <c r="B4" t="s">
        <v>4</v>
      </c>
      <c r="D4" t="s">
        <v>551</v>
      </c>
    </row>
    <row r="5" spans="2:5">
      <c r="B5" s="12" t="s">
        <v>8</v>
      </c>
    </row>
    <row r="6" spans="2:5">
      <c r="B6" s="10" t="s">
        <v>7</v>
      </c>
    </row>
    <row r="7" spans="2:5">
      <c r="B7" s="5"/>
    </row>
    <row r="8" spans="2:5" s="9" customFormat="1">
      <c r="B8" s="10" t="s">
        <v>5</v>
      </c>
    </row>
    <row r="9" spans="2:5" s="9" customFormat="1" ht="26.4">
      <c r="B9" s="5" t="s">
        <v>10</v>
      </c>
    </row>
    <row r="10" spans="2:5" s="9" customFormat="1">
      <c r="B10" s="10"/>
    </row>
    <row r="11" spans="2:5" s="9" customFormat="1">
      <c r="B11" s="10" t="s">
        <v>6</v>
      </c>
    </row>
    <row r="12" spans="2:5" s="9" customFormat="1" ht="26.4">
      <c r="B12" s="10" t="s">
        <v>9</v>
      </c>
    </row>
    <row r="14" spans="2:5">
      <c r="B14" s="5" t="s">
        <v>228</v>
      </c>
    </row>
    <row r="16" spans="2:5" ht="15.6">
      <c r="B16" s="152" t="s">
        <v>552</v>
      </c>
      <c r="C16" s="152"/>
      <c r="D16" s="152"/>
      <c r="E16" s="152"/>
    </row>
    <row r="17" spans="1:8" s="13" customFormat="1" ht="15.6">
      <c r="B17" s="153" t="s">
        <v>11</v>
      </c>
      <c r="C17" s="153"/>
      <c r="D17" s="153"/>
      <c r="E17" s="153"/>
    </row>
    <row r="18" spans="1:8" ht="17.399999999999999">
      <c r="B18" s="11"/>
      <c r="C18" s="11"/>
      <c r="D18" s="11"/>
      <c r="E18" s="11"/>
    </row>
    <row r="19" spans="1:8">
      <c r="B19" s="1" t="s">
        <v>0</v>
      </c>
      <c r="C19" s="2"/>
      <c r="D19" s="2" t="s">
        <v>1</v>
      </c>
      <c r="E19" s="2" t="s">
        <v>2</v>
      </c>
    </row>
    <row r="20" spans="1:8">
      <c r="A20" s="14" t="s">
        <v>12</v>
      </c>
      <c r="B20" s="3" t="s">
        <v>219</v>
      </c>
      <c r="D20" s="146">
        <f>építészet!D20</f>
        <v>4869217.9000000004</v>
      </c>
      <c r="E20" s="146">
        <f>építészet!F20</f>
        <v>6250727</v>
      </c>
    </row>
    <row r="21" spans="1:8">
      <c r="A21" s="14" t="s">
        <v>13</v>
      </c>
      <c r="B21" s="3" t="s">
        <v>15</v>
      </c>
      <c r="D21" s="4"/>
      <c r="E21" s="4"/>
    </row>
    <row r="22" spans="1:8">
      <c r="A22" s="133" t="s">
        <v>404</v>
      </c>
      <c r="B22" s="16" t="s">
        <v>21</v>
      </c>
      <c r="D22" s="4">
        <f>fűtés!D12</f>
        <v>308005</v>
      </c>
      <c r="E22" s="4">
        <f>fűtés!F12</f>
        <v>267428</v>
      </c>
      <c r="F22" s="119"/>
    </row>
    <row r="23" spans="1:8">
      <c r="A23" s="134" t="s">
        <v>280</v>
      </c>
      <c r="B23" s="16" t="s">
        <v>22</v>
      </c>
      <c r="D23" s="4">
        <f>'víz-csatorna'!D12:E12</f>
        <v>694110</v>
      </c>
      <c r="E23" s="4">
        <f>'víz-csatorna'!F12</f>
        <v>410053</v>
      </c>
      <c r="F23" s="119"/>
    </row>
    <row r="24" spans="1:8">
      <c r="A24" s="133" t="s">
        <v>281</v>
      </c>
      <c r="B24" s="16" t="s">
        <v>23</v>
      </c>
      <c r="D24" s="4">
        <f>szellőzés!D9</f>
        <v>192147</v>
      </c>
      <c r="E24" s="4">
        <f>szellőzés!F9</f>
        <v>268948</v>
      </c>
      <c r="F24" s="119"/>
      <c r="G24" s="119"/>
    </row>
    <row r="25" spans="1:8">
      <c r="A25" s="14" t="s">
        <v>14</v>
      </c>
      <c r="B25" s="3" t="s">
        <v>17</v>
      </c>
      <c r="C25" s="15"/>
      <c r="D25" s="4">
        <f>elektromos!H63</f>
        <v>1675578</v>
      </c>
      <c r="E25" s="4">
        <f>elektromos!I63</f>
        <v>2411424</v>
      </c>
    </row>
    <row r="26" spans="1:8">
      <c r="A26" s="14"/>
      <c r="B26" s="110" t="s">
        <v>20</v>
      </c>
      <c r="C26" s="111"/>
      <c r="D26" s="112">
        <f>SUM(D20:D25)</f>
        <v>7739057.9000000004</v>
      </c>
      <c r="E26" s="112">
        <f>SUM(E20:E25)</f>
        <v>9608580</v>
      </c>
      <c r="G26" s="4"/>
      <c r="H26" s="4"/>
    </row>
    <row r="27" spans="1:8">
      <c r="B27" s="3" t="s">
        <v>18</v>
      </c>
      <c r="D27" s="151">
        <f>ROUND(D26+E26,0)</f>
        <v>17347638</v>
      </c>
      <c r="E27" s="151"/>
      <c r="G27" s="148"/>
      <c r="H27" s="148"/>
    </row>
    <row r="28" spans="1:8">
      <c r="B28" s="3" t="s">
        <v>19</v>
      </c>
      <c r="C28" s="8">
        <v>0.27</v>
      </c>
      <c r="D28" s="151">
        <f>ROUND(D27*C28,0)</f>
        <v>4683862</v>
      </c>
      <c r="E28" s="151"/>
    </row>
    <row r="29" spans="1:8" s="6" customFormat="1" ht="14.4" thickBot="1">
      <c r="B29" s="7" t="s">
        <v>3</v>
      </c>
      <c r="C29" s="7"/>
      <c r="D29" s="150">
        <f>ROUND(D28+D27,0)</f>
        <v>22031500</v>
      </c>
      <c r="E29" s="150"/>
    </row>
    <row r="30" spans="1:8" ht="13.8" thickTop="1"/>
    <row r="34" spans="2:6">
      <c r="D34" s="15"/>
    </row>
    <row r="35" spans="2:6">
      <c r="D35" s="143"/>
    </row>
    <row r="36" spans="2:6">
      <c r="D36" s="104"/>
    </row>
    <row r="38" spans="2:6">
      <c r="B38" s="18"/>
    </row>
    <row r="42" spans="2:6" ht="108" customHeight="1">
      <c r="B42" s="149" t="s">
        <v>550</v>
      </c>
      <c r="C42" s="149"/>
      <c r="D42" s="149"/>
      <c r="E42" s="149"/>
      <c r="F42" s="149"/>
    </row>
    <row r="43" spans="2:6" ht="42" customHeight="1">
      <c r="B43" s="149" t="s">
        <v>403</v>
      </c>
      <c r="C43" s="149"/>
      <c r="D43" s="149"/>
      <c r="E43" s="149"/>
      <c r="F43" s="149"/>
    </row>
    <row r="44" spans="2:6" ht="26.25" customHeight="1">
      <c r="B44" s="149" t="s">
        <v>409</v>
      </c>
      <c r="C44" s="149"/>
      <c r="D44" s="149"/>
      <c r="E44" s="149"/>
      <c r="F44" s="149"/>
    </row>
  </sheetData>
  <mergeCells count="9">
    <mergeCell ref="B16:E16"/>
    <mergeCell ref="B17:E17"/>
    <mergeCell ref="G27:H27"/>
    <mergeCell ref="B42:F42"/>
    <mergeCell ref="B43:F43"/>
    <mergeCell ref="B44:F44"/>
    <mergeCell ref="D29:E29"/>
    <mergeCell ref="D28:E28"/>
    <mergeCell ref="D27:E27"/>
  </mergeCells>
  <printOptions horizontalCentered="1"/>
  <pageMargins left="0.31496062992125984" right="0.31496062992125984" top="0.59055118110236227" bottom="0.35433070866141736" header="0.11811023622047245" footer="0.11811023622047245"/>
  <pageSetup paperSize="9" pageOrder="overThenDown" orientation="portrait" useFirstPageNumber="1" horizontalDpi="300" verticalDpi="300" r:id="rId1"/>
  <headerFooter alignWithMargins="0">
    <oddHeader>&amp;C&amp;P</oddHeader>
    <oddFooter>&amp;C&amp;F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topLeftCell="A199" zoomScale="91" zoomScaleNormal="91" workbookViewId="0">
      <selection activeCell="D7" sqref="D7:G7"/>
    </sheetView>
  </sheetViews>
  <sheetFormatPr defaultRowHeight="13.2"/>
  <cols>
    <col min="1" max="1" width="4" customWidth="1"/>
    <col min="2" max="2" width="18" customWidth="1"/>
    <col min="3" max="3" width="31" customWidth="1"/>
    <col min="4" max="4" width="8.33203125" customWidth="1"/>
    <col min="5" max="5" width="5.33203125" customWidth="1"/>
    <col min="6" max="7" width="11.6640625" customWidth="1"/>
    <col min="8" max="9" width="20.6640625" style="61" customWidth="1"/>
  </cols>
  <sheetData>
    <row r="1" spans="1:9" s="18" customFormat="1">
      <c r="A1" s="17" t="s">
        <v>10</v>
      </c>
      <c r="B1" s="17"/>
      <c r="F1" s="19"/>
      <c r="H1" s="94"/>
      <c r="I1" s="94"/>
    </row>
    <row r="2" spans="1:9" s="18" customFormat="1">
      <c r="A2" s="20" t="s">
        <v>25</v>
      </c>
      <c r="B2" s="20"/>
      <c r="F2" s="19"/>
      <c r="H2" s="94"/>
      <c r="I2" s="94"/>
    </row>
    <row r="3" spans="1:9">
      <c r="F3" s="21"/>
    </row>
    <row r="4" spans="1:9">
      <c r="C4" s="22" t="s">
        <v>26</v>
      </c>
      <c r="F4" s="21"/>
    </row>
    <row r="6" spans="1:9" s="79" customFormat="1" ht="26.4" customHeight="1">
      <c r="B6" s="135" t="s">
        <v>27</v>
      </c>
      <c r="C6" s="85" t="s">
        <v>0</v>
      </c>
      <c r="D6" s="154" t="s">
        <v>1</v>
      </c>
      <c r="E6" s="155"/>
      <c r="F6" s="156" t="s">
        <v>2</v>
      </c>
      <c r="G6" s="157"/>
      <c r="H6" s="95"/>
      <c r="I6" s="95"/>
    </row>
    <row r="7" spans="1:9" s="79" customFormat="1" ht="14.25" customHeight="1">
      <c r="B7" s="136"/>
      <c r="C7" s="82" t="s">
        <v>407</v>
      </c>
      <c r="D7" s="158">
        <f>H26</f>
        <v>268555</v>
      </c>
      <c r="E7" s="159"/>
      <c r="F7" s="158">
        <f>I26</f>
        <v>65547</v>
      </c>
      <c r="G7" s="159"/>
      <c r="H7" s="95"/>
      <c r="I7" s="95"/>
    </row>
    <row r="8" spans="1:9" s="79" customFormat="1" ht="12">
      <c r="B8" s="132" t="s">
        <v>28</v>
      </c>
      <c r="C8" s="80" t="s">
        <v>29</v>
      </c>
      <c r="D8" s="158">
        <f>H37</f>
        <v>899192</v>
      </c>
      <c r="E8" s="159"/>
      <c r="F8" s="160">
        <f>I37</f>
        <v>1544901</v>
      </c>
      <c r="G8" s="161"/>
      <c r="H8" s="95"/>
      <c r="I8" s="95"/>
    </row>
    <row r="9" spans="1:9" s="79" customFormat="1" ht="12">
      <c r="B9" s="132" t="s">
        <v>30</v>
      </c>
      <c r="C9" s="80" t="s">
        <v>31</v>
      </c>
      <c r="D9" s="158">
        <f>H42</f>
        <v>205432</v>
      </c>
      <c r="E9" s="159"/>
      <c r="F9" s="160">
        <f>I42</f>
        <v>58361</v>
      </c>
      <c r="G9" s="161"/>
      <c r="H9" s="95"/>
      <c r="I9" s="95"/>
    </row>
    <row r="10" spans="1:9" s="79" customFormat="1" ht="12">
      <c r="B10" s="132" t="s">
        <v>32</v>
      </c>
      <c r="C10" s="80" t="s">
        <v>33</v>
      </c>
      <c r="D10" s="158">
        <f>H48</f>
        <v>152574</v>
      </c>
      <c r="E10" s="159"/>
      <c r="F10" s="160">
        <f>I48</f>
        <v>469574</v>
      </c>
      <c r="G10" s="161"/>
      <c r="H10" s="95"/>
      <c r="I10" s="95"/>
    </row>
    <row r="11" spans="1:9" s="79" customFormat="1" ht="24">
      <c r="B11" s="132" t="s">
        <v>34</v>
      </c>
      <c r="C11" s="80" t="s">
        <v>35</v>
      </c>
      <c r="D11" s="158">
        <f>H55</f>
        <v>9015</v>
      </c>
      <c r="E11" s="159"/>
      <c r="F11" s="160">
        <f>I55</f>
        <v>20592</v>
      </c>
      <c r="G11" s="161"/>
      <c r="H11" s="95"/>
      <c r="I11" s="95"/>
    </row>
    <row r="12" spans="1:9" s="79" customFormat="1" ht="12">
      <c r="B12" s="132" t="s">
        <v>36</v>
      </c>
      <c r="C12" s="80" t="s">
        <v>37</v>
      </c>
      <c r="D12" s="158">
        <f>H66</f>
        <v>152103</v>
      </c>
      <c r="E12" s="159"/>
      <c r="F12" s="160">
        <f>I66</f>
        <v>304013</v>
      </c>
      <c r="G12" s="161"/>
      <c r="H12" s="95"/>
      <c r="I12" s="95"/>
    </row>
    <row r="13" spans="1:9" s="79" customFormat="1" ht="12">
      <c r="B13" s="132" t="s">
        <v>38</v>
      </c>
      <c r="C13" s="80" t="s">
        <v>39</v>
      </c>
      <c r="D13" s="158">
        <f>H79</f>
        <v>153224.9</v>
      </c>
      <c r="E13" s="159"/>
      <c r="F13" s="160">
        <f>I79</f>
        <v>563331</v>
      </c>
      <c r="G13" s="161"/>
      <c r="H13" s="95"/>
      <c r="I13" s="95"/>
    </row>
    <row r="14" spans="1:9" s="79" customFormat="1" ht="24">
      <c r="B14" s="132" t="s">
        <v>40</v>
      </c>
      <c r="C14" s="80" t="s">
        <v>41</v>
      </c>
      <c r="D14" s="158">
        <f>H92</f>
        <v>699990</v>
      </c>
      <c r="E14" s="159"/>
      <c r="F14" s="160">
        <f>I92</f>
        <v>917383</v>
      </c>
      <c r="G14" s="161"/>
      <c r="H14" s="95"/>
      <c r="I14" s="95"/>
    </row>
    <row r="15" spans="1:9" s="79" customFormat="1" ht="12">
      <c r="B15" s="132" t="s">
        <v>42</v>
      </c>
      <c r="C15" s="80" t="s">
        <v>43</v>
      </c>
      <c r="D15" s="158">
        <f>H109</f>
        <v>682786</v>
      </c>
      <c r="E15" s="159"/>
      <c r="F15" s="160">
        <f>I109</f>
        <v>107511</v>
      </c>
      <c r="G15" s="161"/>
      <c r="H15" s="95"/>
      <c r="I15" s="95"/>
    </row>
    <row r="16" spans="1:9" s="79" customFormat="1" ht="12">
      <c r="B16" s="132">
        <v>45</v>
      </c>
      <c r="C16" s="80" t="s">
        <v>274</v>
      </c>
      <c r="D16" s="158">
        <f>H114</f>
        <v>145255</v>
      </c>
      <c r="E16" s="159"/>
      <c r="F16" s="160">
        <f>I114</f>
        <v>25444</v>
      </c>
      <c r="G16" s="161"/>
      <c r="H16" s="95"/>
      <c r="I16" s="95"/>
    </row>
    <row r="17" spans="1:9" s="79" customFormat="1" ht="12">
      <c r="B17" s="132">
        <v>47</v>
      </c>
      <c r="C17" s="80" t="s">
        <v>44</v>
      </c>
      <c r="D17" s="158">
        <f>H121</f>
        <v>213060</v>
      </c>
      <c r="E17" s="159"/>
      <c r="F17" s="160">
        <f>I121</f>
        <v>548350</v>
      </c>
      <c r="G17" s="161"/>
      <c r="H17" s="95"/>
      <c r="I17" s="95"/>
    </row>
    <row r="18" spans="1:9" s="79" customFormat="1" ht="12">
      <c r="B18" s="132" t="s">
        <v>45</v>
      </c>
      <c r="C18" s="80" t="s">
        <v>46</v>
      </c>
      <c r="D18" s="158">
        <f>H138</f>
        <v>970323</v>
      </c>
      <c r="E18" s="159"/>
      <c r="F18" s="160">
        <f>I138</f>
        <v>932130</v>
      </c>
      <c r="G18" s="161"/>
      <c r="H18" s="95"/>
      <c r="I18" s="95"/>
    </row>
    <row r="19" spans="1:9" s="79" customFormat="1" ht="12">
      <c r="B19" s="132">
        <v>62</v>
      </c>
      <c r="C19" s="80" t="s">
        <v>47</v>
      </c>
      <c r="D19" s="158">
        <f>H152</f>
        <v>317708</v>
      </c>
      <c r="E19" s="159"/>
      <c r="F19" s="160">
        <f>I152</f>
        <v>693590</v>
      </c>
      <c r="G19" s="161"/>
      <c r="H19" s="95"/>
      <c r="I19" s="95"/>
    </row>
    <row r="20" spans="1:9" s="79" customFormat="1" ht="12" thickBot="1">
      <c r="B20" s="137"/>
      <c r="C20" s="83" t="s">
        <v>48</v>
      </c>
      <c r="D20" s="162">
        <f>SUM(D7:E19)</f>
        <v>4869217.9000000004</v>
      </c>
      <c r="E20" s="162"/>
      <c r="F20" s="163">
        <f>SUM(F7:G19)</f>
        <v>6250727</v>
      </c>
      <c r="G20" s="163"/>
      <c r="H20" s="95"/>
      <c r="I20" s="95"/>
    </row>
    <row r="21" spans="1:9" s="79" customFormat="1" ht="12" thickTop="1">
      <c r="H21" s="95"/>
      <c r="I21" s="95"/>
    </row>
    <row r="23" spans="1:9" ht="25.2" customHeight="1">
      <c r="A23" s="1" t="s">
        <v>27</v>
      </c>
      <c r="B23" s="1"/>
      <c r="C23" s="1" t="s">
        <v>49</v>
      </c>
      <c r="D23" s="23" t="s">
        <v>50</v>
      </c>
      <c r="E23" s="23" t="s">
        <v>51</v>
      </c>
      <c r="F23" s="23" t="s">
        <v>52</v>
      </c>
      <c r="G23" s="23" t="s">
        <v>53</v>
      </c>
      <c r="H23" s="97" t="s">
        <v>54</v>
      </c>
      <c r="I23" s="97" t="s">
        <v>55</v>
      </c>
    </row>
    <row r="24" spans="1:9" s="79" customFormat="1" ht="12">
      <c r="C24" s="89" t="s">
        <v>405</v>
      </c>
      <c r="H24" s="95"/>
      <c r="I24" s="95"/>
    </row>
    <row r="25" spans="1:9" s="79" customFormat="1" ht="34.950000000000003" customHeight="1">
      <c r="A25" s="80">
        <v>1</v>
      </c>
      <c r="B25" s="80"/>
      <c r="C25" s="80" t="s">
        <v>408</v>
      </c>
      <c r="D25" s="84">
        <v>1</v>
      </c>
      <c r="E25" s="80" t="s">
        <v>406</v>
      </c>
      <c r="F25" s="80">
        <v>268555</v>
      </c>
      <c r="G25" s="80">
        <v>65547</v>
      </c>
      <c r="H25" s="96">
        <f>ROUND(F25*D25,0)</f>
        <v>268555</v>
      </c>
      <c r="I25" s="96">
        <f>ROUND(G25*D25,0)</f>
        <v>65547</v>
      </c>
    </row>
    <row r="26" spans="1:9" s="84" customFormat="1" ht="11.4">
      <c r="A26" s="86"/>
      <c r="B26" s="86"/>
      <c r="C26" s="86" t="s">
        <v>58</v>
      </c>
      <c r="D26" s="86"/>
      <c r="E26" s="86"/>
      <c r="F26" s="86"/>
      <c r="G26" s="86"/>
      <c r="H26" s="98">
        <f>SUM(H25)</f>
        <v>268555</v>
      </c>
      <c r="I26" s="98">
        <f>SUM(I25)</f>
        <v>65547</v>
      </c>
    </row>
    <row r="27" spans="1:9" s="79" customFormat="1" ht="11.4">
      <c r="H27" s="95"/>
      <c r="I27" s="95"/>
    </row>
    <row r="28" spans="1:9" s="79" customFormat="1" ht="12">
      <c r="C28" s="89" t="s">
        <v>62</v>
      </c>
      <c r="H28" s="95"/>
      <c r="I28" s="95"/>
    </row>
    <row r="29" spans="1:9" s="79" customFormat="1" ht="34.950000000000003" customHeight="1">
      <c r="A29" s="80">
        <v>1</v>
      </c>
      <c r="B29" s="138" t="s">
        <v>410</v>
      </c>
      <c r="C29" s="80" t="s">
        <v>286</v>
      </c>
      <c r="D29" s="84">
        <f>58*0.3</f>
        <v>17.399999999999999</v>
      </c>
      <c r="E29" s="80" t="s">
        <v>56</v>
      </c>
      <c r="F29" s="144">
        <v>0</v>
      </c>
      <c r="G29" s="144">
        <v>44928</v>
      </c>
      <c r="H29" s="96">
        <f>ROUND(F29*D29,0)</f>
        <v>0</v>
      </c>
      <c r="I29" s="96">
        <f>ROUND(G29*D29,0)</f>
        <v>781747</v>
      </c>
    </row>
    <row r="30" spans="1:9" s="79" customFormat="1" ht="37.950000000000003" customHeight="1">
      <c r="A30" s="80">
        <v>2</v>
      </c>
      <c r="B30" s="138" t="s">
        <v>411</v>
      </c>
      <c r="C30" s="80" t="s">
        <v>63</v>
      </c>
      <c r="D30" s="84">
        <f>D31*2</f>
        <v>5.22</v>
      </c>
      <c r="E30" s="80" t="s">
        <v>56</v>
      </c>
      <c r="F30" s="144">
        <v>7.9</v>
      </c>
      <c r="G30" s="144">
        <v>1818</v>
      </c>
      <c r="H30" s="96">
        <f>ROUND(F30*D30,0)</f>
        <v>41</v>
      </c>
      <c r="I30" s="96">
        <f>ROUND(G30*D30,0)</f>
        <v>9490</v>
      </c>
    </row>
    <row r="31" spans="1:9" s="79" customFormat="1" ht="48.6" customHeight="1">
      <c r="A31" s="80">
        <v>3</v>
      </c>
      <c r="B31" s="138" t="s">
        <v>412</v>
      </c>
      <c r="C31" s="80" t="s">
        <v>64</v>
      </c>
      <c r="D31" s="84">
        <f>D29*0.15</f>
        <v>2.61</v>
      </c>
      <c r="E31" s="80" t="s">
        <v>56</v>
      </c>
      <c r="F31" s="144">
        <v>3824</v>
      </c>
      <c r="G31" s="144">
        <v>13312</v>
      </c>
      <c r="H31" s="96">
        <f>ROUND(F31*D31,0)</f>
        <v>9981</v>
      </c>
      <c r="I31" s="96">
        <f>ROUND(G31*D31,0)</f>
        <v>34744</v>
      </c>
    </row>
    <row r="32" spans="1:9" ht="39.6">
      <c r="A32" s="116">
        <v>4</v>
      </c>
      <c r="B32" s="138" t="s">
        <v>413</v>
      </c>
      <c r="C32" s="116" t="s">
        <v>414</v>
      </c>
      <c r="D32" s="138">
        <v>2</v>
      </c>
      <c r="E32" s="116" t="s">
        <v>57</v>
      </c>
      <c r="F32" s="144">
        <v>49800</v>
      </c>
      <c r="G32" s="144">
        <v>0</v>
      </c>
      <c r="H32" s="147">
        <f t="shared" ref="H32:H35" si="0">ROUND(F32*D32,0)</f>
        <v>99600</v>
      </c>
      <c r="I32" s="147">
        <f t="shared" ref="I32:I35" si="1">ROUND(G32*D32,0)</f>
        <v>0</v>
      </c>
    </row>
    <row r="33" spans="1:9" ht="53.25" customHeight="1">
      <c r="A33" s="116">
        <v>5</v>
      </c>
      <c r="B33" s="138" t="s">
        <v>415</v>
      </c>
      <c r="C33" s="116" t="s">
        <v>416</v>
      </c>
      <c r="D33" s="138">
        <v>8</v>
      </c>
      <c r="E33" s="116" t="s">
        <v>56</v>
      </c>
      <c r="F33" s="144">
        <v>0</v>
      </c>
      <c r="G33" s="144">
        <v>6240</v>
      </c>
      <c r="H33" s="147">
        <f t="shared" si="0"/>
        <v>0</v>
      </c>
      <c r="I33" s="147">
        <f t="shared" si="1"/>
        <v>49920</v>
      </c>
    </row>
    <row r="34" spans="1:9" ht="39.6">
      <c r="A34" s="116">
        <v>6</v>
      </c>
      <c r="B34" s="138" t="s">
        <v>417</v>
      </c>
      <c r="C34" s="116" t="s">
        <v>418</v>
      </c>
      <c r="D34" s="138">
        <v>30</v>
      </c>
      <c r="E34" s="116" t="s">
        <v>419</v>
      </c>
      <c r="F34" s="144">
        <v>819</v>
      </c>
      <c r="G34" s="144">
        <v>7800</v>
      </c>
      <c r="H34" s="147">
        <f t="shared" si="0"/>
        <v>24570</v>
      </c>
      <c r="I34" s="147">
        <f t="shared" si="1"/>
        <v>234000</v>
      </c>
    </row>
    <row r="35" spans="1:9" ht="39.6">
      <c r="A35" s="116">
        <v>7</v>
      </c>
      <c r="B35" s="138" t="s">
        <v>420</v>
      </c>
      <c r="C35" s="116" t="s">
        <v>223</v>
      </c>
      <c r="D35" s="138">
        <v>300</v>
      </c>
      <c r="E35" s="116" t="s">
        <v>60</v>
      </c>
      <c r="F35" s="144">
        <v>2550</v>
      </c>
      <c r="G35" s="144">
        <v>1450</v>
      </c>
      <c r="H35" s="147">
        <f t="shared" si="0"/>
        <v>765000</v>
      </c>
      <c r="I35" s="147">
        <f t="shared" si="1"/>
        <v>435000</v>
      </c>
    </row>
    <row r="36" spans="1:9" s="79" customFormat="1" ht="16.5" customHeight="1">
      <c r="A36" s="80"/>
      <c r="B36" s="138"/>
      <c r="C36" s="80"/>
      <c r="D36" s="84"/>
      <c r="E36" s="80"/>
      <c r="F36" s="139"/>
      <c r="G36" s="139"/>
      <c r="H36" s="96"/>
      <c r="I36" s="96"/>
    </row>
    <row r="37" spans="1:9" s="84" customFormat="1" ht="11.4">
      <c r="A37" s="86"/>
      <c r="B37" s="86"/>
      <c r="C37" s="86" t="s">
        <v>58</v>
      </c>
      <c r="D37" s="86"/>
      <c r="E37" s="86"/>
      <c r="F37" s="86"/>
      <c r="G37" s="86"/>
      <c r="H37" s="98">
        <f>ROUND(SUM(H29:H35),0)</f>
        <v>899192</v>
      </c>
      <c r="I37" s="98">
        <f>ROUND(SUM(I29:I35),0)</f>
        <v>1544901</v>
      </c>
    </row>
    <row r="38" spans="1:9" s="79" customFormat="1" ht="11.4">
      <c r="H38" s="95"/>
      <c r="I38" s="95"/>
    </row>
    <row r="39" spans="1:9" s="79" customFormat="1" ht="12">
      <c r="C39" s="89" t="s">
        <v>65</v>
      </c>
      <c r="H39" s="95"/>
      <c r="I39" s="95"/>
    </row>
    <row r="40" spans="1:9" s="79" customFormat="1" ht="74.25" customHeight="1">
      <c r="A40" s="80">
        <v>1</v>
      </c>
      <c r="B40" s="138" t="s">
        <v>421</v>
      </c>
      <c r="C40" s="80" t="s">
        <v>66</v>
      </c>
      <c r="D40" s="84">
        <f>58*0.12</f>
        <v>6.96</v>
      </c>
      <c r="E40" s="80" t="s">
        <v>56</v>
      </c>
      <c r="F40" s="144">
        <v>24051</v>
      </c>
      <c r="G40" s="144">
        <v>6858</v>
      </c>
      <c r="H40" s="96">
        <f>ROUND(F40*D40,0)</f>
        <v>167395</v>
      </c>
      <c r="I40" s="96">
        <f>ROUND(G40*D40,0)</f>
        <v>47732</v>
      </c>
    </row>
    <row r="41" spans="1:9" ht="66">
      <c r="A41" s="116">
        <v>2</v>
      </c>
      <c r="B41" s="138" t="s">
        <v>422</v>
      </c>
      <c r="C41" s="116" t="s">
        <v>423</v>
      </c>
      <c r="D41" s="138">
        <v>0.14000000000000001</v>
      </c>
      <c r="E41" s="116" t="s">
        <v>67</v>
      </c>
      <c r="F41" s="144">
        <v>271690</v>
      </c>
      <c r="G41" s="144">
        <v>75920</v>
      </c>
      <c r="H41" s="140">
        <f t="shared" ref="H41" si="2">ROUND(F41*D41,0)</f>
        <v>38037</v>
      </c>
      <c r="I41" s="140">
        <f t="shared" ref="I41" si="3">ROUND(G41*D41,0)</f>
        <v>10629</v>
      </c>
    </row>
    <row r="42" spans="1:9" s="79" customFormat="1" ht="11.4">
      <c r="A42" s="88"/>
      <c r="B42" s="88"/>
      <c r="C42" s="88" t="s">
        <v>58</v>
      </c>
      <c r="D42" s="88"/>
      <c r="E42" s="88"/>
      <c r="F42" s="88"/>
      <c r="G42" s="88"/>
      <c r="H42" s="99">
        <f>ROUND(SUM(H40:H41),0)</f>
        <v>205432</v>
      </c>
      <c r="I42" s="99">
        <f>ROUND(SUM(I40:I41),0)</f>
        <v>58361</v>
      </c>
    </row>
    <row r="43" spans="1:9" s="79" customFormat="1" ht="11.4">
      <c r="H43" s="95"/>
      <c r="I43" s="95"/>
    </row>
    <row r="44" spans="1:9" s="79" customFormat="1" ht="12">
      <c r="C44" s="89" t="s">
        <v>68</v>
      </c>
      <c r="H44" s="95"/>
      <c r="I44" s="95"/>
    </row>
    <row r="45" spans="1:9" s="79" customFormat="1" ht="24">
      <c r="A45" s="80">
        <v>1</v>
      </c>
      <c r="B45" s="138" t="s">
        <v>424</v>
      </c>
      <c r="C45" s="80" t="s">
        <v>69</v>
      </c>
      <c r="D45" s="84">
        <v>58</v>
      </c>
      <c r="E45" s="80" t="s">
        <v>60</v>
      </c>
      <c r="F45" s="144">
        <v>0</v>
      </c>
      <c r="G45" s="144">
        <v>6344</v>
      </c>
      <c r="H45" s="96">
        <f>ROUND(F45*D45,0)</f>
        <v>0</v>
      </c>
      <c r="I45" s="96">
        <f>ROUND(G45*D45,0)</f>
        <v>367952</v>
      </c>
    </row>
    <row r="46" spans="1:9" s="79" customFormat="1" ht="60">
      <c r="A46" s="80">
        <v>2</v>
      </c>
      <c r="B46" s="138" t="s">
        <v>425</v>
      </c>
      <c r="C46" s="80" t="s">
        <v>70</v>
      </c>
      <c r="D46" s="84">
        <v>58</v>
      </c>
      <c r="E46" s="80" t="s">
        <v>60</v>
      </c>
      <c r="F46" s="144">
        <v>1419</v>
      </c>
      <c r="G46" s="144">
        <v>998</v>
      </c>
      <c r="H46" s="96">
        <f>ROUND(F46*D46,0)</f>
        <v>82302</v>
      </c>
      <c r="I46" s="96">
        <f>ROUND(G46*D46,0)</f>
        <v>57884</v>
      </c>
    </row>
    <row r="47" spans="1:9" ht="93.75" customHeight="1">
      <c r="A47" s="116">
        <v>3</v>
      </c>
      <c r="B47" s="138" t="s">
        <v>429</v>
      </c>
      <c r="C47" s="116" t="s">
        <v>430</v>
      </c>
      <c r="D47" s="138">
        <v>0.19</v>
      </c>
      <c r="E47" s="116" t="s">
        <v>67</v>
      </c>
      <c r="F47" s="144">
        <v>369855</v>
      </c>
      <c r="G47" s="144">
        <v>230200</v>
      </c>
      <c r="H47" s="140">
        <f t="shared" ref="H47" si="4">ROUND(F47*D47,0)</f>
        <v>70272</v>
      </c>
      <c r="I47" s="140">
        <f t="shared" ref="I47" si="5">ROUND(G47*D47,0)</f>
        <v>43738</v>
      </c>
    </row>
    <row r="48" spans="1:9" s="79" customFormat="1" ht="11.4">
      <c r="A48" s="88"/>
      <c r="B48" s="88"/>
      <c r="C48" s="88" t="s">
        <v>58</v>
      </c>
      <c r="D48" s="88"/>
      <c r="E48" s="88"/>
      <c r="F48" s="88"/>
      <c r="G48" s="88"/>
      <c r="H48" s="99">
        <f>ROUND(SUM(H45:H47),0)</f>
        <v>152574</v>
      </c>
      <c r="I48" s="99">
        <f>ROUND(SUM(I45:I47),0)</f>
        <v>469574</v>
      </c>
    </row>
    <row r="49" spans="1:9" s="79" customFormat="1" ht="11.4">
      <c r="H49" s="95"/>
      <c r="I49" s="95"/>
    </row>
    <row r="50" spans="1:9" s="79" customFormat="1" ht="12">
      <c r="C50" s="89" t="s">
        <v>279</v>
      </c>
      <c r="H50" s="95"/>
      <c r="I50" s="95"/>
    </row>
    <row r="51" spans="1:9" s="79" customFormat="1" ht="77.25" customHeight="1">
      <c r="A51" s="80">
        <v>1</v>
      </c>
      <c r="B51" s="138" t="s">
        <v>426</v>
      </c>
      <c r="C51" s="80" t="s">
        <v>71</v>
      </c>
      <c r="D51" s="84">
        <v>2</v>
      </c>
      <c r="E51" s="80" t="s">
        <v>57</v>
      </c>
      <c r="F51" s="144">
        <v>1910</v>
      </c>
      <c r="G51" s="144">
        <v>5148</v>
      </c>
      <c r="H51" s="96">
        <f t="shared" ref="H51:H53" si="6">ROUND(F51*D51,0)</f>
        <v>3820</v>
      </c>
      <c r="I51" s="96">
        <f t="shared" ref="I51:I53" si="7">ROUND(G51*D51,0)</f>
        <v>10296</v>
      </c>
    </row>
    <row r="52" spans="1:9" s="79" customFormat="1" ht="26.4">
      <c r="A52" s="117" t="s">
        <v>282</v>
      </c>
      <c r="B52" s="138" t="s">
        <v>427</v>
      </c>
      <c r="C52" s="80" t="s">
        <v>72</v>
      </c>
      <c r="D52" s="84">
        <v>1</v>
      </c>
      <c r="E52" s="80" t="s">
        <v>57</v>
      </c>
      <c r="F52" s="144">
        <v>2368</v>
      </c>
      <c r="G52" s="144">
        <v>5148</v>
      </c>
      <c r="H52" s="96">
        <f t="shared" si="6"/>
        <v>2368</v>
      </c>
      <c r="I52" s="96">
        <f t="shared" si="7"/>
        <v>5148</v>
      </c>
    </row>
    <row r="53" spans="1:9" s="79" customFormat="1" ht="26.4">
      <c r="A53" s="117" t="s">
        <v>283</v>
      </c>
      <c r="B53" s="138" t="s">
        <v>428</v>
      </c>
      <c r="C53" s="80" t="s">
        <v>73</v>
      </c>
      <c r="D53" s="84">
        <v>1</v>
      </c>
      <c r="E53" s="80" t="s">
        <v>57</v>
      </c>
      <c r="F53" s="144">
        <v>2827</v>
      </c>
      <c r="G53" s="144">
        <v>5148</v>
      </c>
      <c r="H53" s="96">
        <f t="shared" si="6"/>
        <v>2827</v>
      </c>
      <c r="I53" s="96">
        <f t="shared" si="7"/>
        <v>5148</v>
      </c>
    </row>
    <row r="54" spans="1:9" s="79" customFormat="1" ht="12">
      <c r="A54" s="80"/>
      <c r="B54" s="80"/>
      <c r="C54" s="80"/>
      <c r="D54" s="84"/>
      <c r="E54" s="80"/>
      <c r="F54" s="91"/>
      <c r="G54" s="91"/>
      <c r="H54" s="96"/>
      <c r="I54" s="96"/>
    </row>
    <row r="55" spans="1:9" s="79" customFormat="1" ht="11.4">
      <c r="A55" s="88"/>
      <c r="B55" s="88"/>
      <c r="C55" s="88" t="s">
        <v>58</v>
      </c>
      <c r="D55" s="88"/>
      <c r="E55" s="88"/>
      <c r="F55" s="88"/>
      <c r="G55" s="88"/>
      <c r="H55" s="99">
        <f>ROUND(SUM(H51:H53),0)</f>
        <v>9015</v>
      </c>
      <c r="I55" s="99">
        <f>ROUND(SUM(I51:I53),0)</f>
        <v>20592</v>
      </c>
    </row>
    <row r="56" spans="1:9" s="79" customFormat="1" ht="11.4">
      <c r="H56" s="95"/>
      <c r="I56" s="95"/>
    </row>
    <row r="57" spans="1:9" s="79" customFormat="1" ht="12">
      <c r="C57" s="89" t="s">
        <v>74</v>
      </c>
      <c r="H57" s="95"/>
      <c r="I57" s="95"/>
    </row>
    <row r="58" spans="1:9" s="79" customFormat="1" ht="84">
      <c r="A58" s="80">
        <v>1</v>
      </c>
      <c r="B58" s="138" t="s">
        <v>431</v>
      </c>
      <c r="C58" s="80" t="s">
        <v>75</v>
      </c>
      <c r="D58" s="84">
        <v>20</v>
      </c>
      <c r="E58" s="80" t="s">
        <v>60</v>
      </c>
      <c r="F58" s="144">
        <v>0</v>
      </c>
      <c r="G58" s="144">
        <v>3172</v>
      </c>
      <c r="H58" s="96">
        <f t="shared" ref="H58:H65" si="8">ROUND(F58*D58,0)</f>
        <v>0</v>
      </c>
      <c r="I58" s="96">
        <f t="shared" ref="I58:I65" si="9">ROUND(G58*D58,0)</f>
        <v>63440</v>
      </c>
    </row>
    <row r="59" spans="1:9" s="79" customFormat="1" ht="24">
      <c r="A59" s="80">
        <v>2</v>
      </c>
      <c r="B59" s="138" t="s">
        <v>432</v>
      </c>
      <c r="C59" s="80" t="s">
        <v>76</v>
      </c>
      <c r="D59" s="84">
        <v>0.4</v>
      </c>
      <c r="E59" s="80" t="s">
        <v>56</v>
      </c>
      <c r="F59" s="144">
        <v>0</v>
      </c>
      <c r="G59" s="144">
        <v>54080</v>
      </c>
      <c r="H59" s="96">
        <f t="shared" si="8"/>
        <v>0</v>
      </c>
      <c r="I59" s="96">
        <f t="shared" si="9"/>
        <v>21632</v>
      </c>
    </row>
    <row r="60" spans="1:9" s="79" customFormat="1" ht="90" customHeight="1">
      <c r="A60" s="80">
        <v>3</v>
      </c>
      <c r="B60" s="138" t="s">
        <v>433</v>
      </c>
      <c r="C60" s="80" t="s">
        <v>77</v>
      </c>
      <c r="D60" s="84">
        <v>25.8</v>
      </c>
      <c r="E60" s="80" t="s">
        <v>60</v>
      </c>
      <c r="F60" s="144">
        <v>3320</v>
      </c>
      <c r="G60" s="144">
        <v>3172</v>
      </c>
      <c r="H60" s="96">
        <f t="shared" si="8"/>
        <v>85656</v>
      </c>
      <c r="I60" s="96">
        <f t="shared" si="9"/>
        <v>81838</v>
      </c>
    </row>
    <row r="61" spans="1:9" s="79" customFormat="1" ht="100.5" customHeight="1">
      <c r="A61" s="80">
        <v>4</v>
      </c>
      <c r="B61" s="138" t="s">
        <v>434</v>
      </c>
      <c r="C61" s="80" t="s">
        <v>78</v>
      </c>
      <c r="D61" s="84">
        <v>1</v>
      </c>
      <c r="E61" s="80" t="s">
        <v>56</v>
      </c>
      <c r="F61" s="144">
        <v>53800</v>
      </c>
      <c r="G61" s="144">
        <v>41340</v>
      </c>
      <c r="H61" s="96">
        <f t="shared" si="8"/>
        <v>53800</v>
      </c>
      <c r="I61" s="96">
        <f t="shared" si="9"/>
        <v>41340</v>
      </c>
    </row>
    <row r="62" spans="1:9" ht="39.6">
      <c r="A62" s="80">
        <v>5</v>
      </c>
      <c r="B62" s="138" t="s">
        <v>435</v>
      </c>
      <c r="C62" s="116" t="s">
        <v>436</v>
      </c>
      <c r="D62" s="138">
        <v>9.1</v>
      </c>
      <c r="E62" s="116" t="s">
        <v>79</v>
      </c>
      <c r="F62" s="144">
        <v>0</v>
      </c>
      <c r="G62" s="144">
        <v>3380</v>
      </c>
      <c r="H62" s="140">
        <f t="shared" si="8"/>
        <v>0</v>
      </c>
      <c r="I62" s="140">
        <f t="shared" si="9"/>
        <v>30758</v>
      </c>
    </row>
    <row r="63" spans="1:9" ht="39.6">
      <c r="A63" s="80">
        <v>6</v>
      </c>
      <c r="B63" s="138" t="s">
        <v>437</v>
      </c>
      <c r="C63" s="116" t="s">
        <v>438</v>
      </c>
      <c r="D63" s="138">
        <v>23</v>
      </c>
      <c r="E63" s="116" t="s">
        <v>79</v>
      </c>
      <c r="F63" s="144">
        <v>0</v>
      </c>
      <c r="G63" s="144">
        <v>728</v>
      </c>
      <c r="H63" s="140">
        <f t="shared" si="8"/>
        <v>0</v>
      </c>
      <c r="I63" s="140">
        <f t="shared" si="9"/>
        <v>16744</v>
      </c>
    </row>
    <row r="64" spans="1:9" ht="72">
      <c r="A64" s="80">
        <v>7</v>
      </c>
      <c r="B64" s="138" t="s">
        <v>439</v>
      </c>
      <c r="C64" s="80" t="s">
        <v>277</v>
      </c>
      <c r="D64" s="84">
        <v>4.5</v>
      </c>
      <c r="E64" s="80" t="s">
        <v>79</v>
      </c>
      <c r="F64" s="144">
        <v>1132</v>
      </c>
      <c r="G64" s="144">
        <v>4836</v>
      </c>
      <c r="H64" s="96">
        <f t="shared" si="8"/>
        <v>5094</v>
      </c>
      <c r="I64" s="96">
        <f t="shared" si="9"/>
        <v>21762</v>
      </c>
    </row>
    <row r="65" spans="1:9" ht="72">
      <c r="A65" s="80">
        <v>8</v>
      </c>
      <c r="B65" s="138" t="s">
        <v>440</v>
      </c>
      <c r="C65" s="80" t="s">
        <v>278</v>
      </c>
      <c r="D65" s="84">
        <v>9.1</v>
      </c>
      <c r="E65" s="80" t="s">
        <v>79</v>
      </c>
      <c r="F65" s="144">
        <v>830</v>
      </c>
      <c r="G65" s="144">
        <v>2912</v>
      </c>
      <c r="H65" s="96">
        <f t="shared" si="8"/>
        <v>7553</v>
      </c>
      <c r="I65" s="96">
        <f t="shared" si="9"/>
        <v>26499</v>
      </c>
    </row>
    <row r="66" spans="1:9" s="79" customFormat="1" ht="11.4">
      <c r="A66" s="88"/>
      <c r="B66" s="88"/>
      <c r="C66" s="88" t="s">
        <v>58</v>
      </c>
      <c r="D66" s="88"/>
      <c r="E66" s="88"/>
      <c r="F66" s="92"/>
      <c r="G66" s="92"/>
      <c r="H66" s="99">
        <f>ROUND(SUM(H58:H65),0)</f>
        <v>152103</v>
      </c>
      <c r="I66" s="99">
        <f>ROUND(SUM(I58:I65),0)</f>
        <v>304013</v>
      </c>
    </row>
    <row r="67" spans="1:9" s="79" customFormat="1" ht="11.4">
      <c r="F67" s="93"/>
      <c r="G67" s="93"/>
      <c r="H67" s="95"/>
      <c r="I67" s="95"/>
    </row>
    <row r="68" spans="1:9" s="79" customFormat="1" ht="12">
      <c r="C68" s="89" t="s">
        <v>80</v>
      </c>
      <c r="H68" s="95"/>
      <c r="I68" s="95"/>
    </row>
    <row r="69" spans="1:9" s="79" customFormat="1" ht="84">
      <c r="A69" s="80">
        <v>1</v>
      </c>
      <c r="B69" s="138" t="s">
        <v>443</v>
      </c>
      <c r="C69" s="80" t="s">
        <v>81</v>
      </c>
      <c r="D69" s="84">
        <f>D60*2</f>
        <v>51.6</v>
      </c>
      <c r="E69" s="80" t="s">
        <v>60</v>
      </c>
      <c r="F69" s="144">
        <v>647</v>
      </c>
      <c r="G69" s="144">
        <v>2756</v>
      </c>
      <c r="H69" s="96">
        <f>ROUND(F69*D69,0)</f>
        <v>33385</v>
      </c>
      <c r="I69" s="96">
        <f t="shared" ref="I69:I77" si="10">ROUND(G69*D69,0)</f>
        <v>142210</v>
      </c>
    </row>
    <row r="70" spans="1:9" s="79" customFormat="1" ht="26.4">
      <c r="A70" s="80">
        <v>2</v>
      </c>
      <c r="B70" s="138" t="s">
        <v>444</v>
      </c>
      <c r="C70" s="80" t="s">
        <v>224</v>
      </c>
      <c r="D70" s="84">
        <v>20</v>
      </c>
      <c r="E70" s="80" t="s">
        <v>60</v>
      </c>
      <c r="F70" s="144">
        <v>501</v>
      </c>
      <c r="G70" s="144">
        <v>8788</v>
      </c>
      <c r="H70" s="96">
        <f>ROUND(F70*D70,0)</f>
        <v>10020</v>
      </c>
      <c r="I70" s="96">
        <f t="shared" si="10"/>
        <v>175760</v>
      </c>
    </row>
    <row r="71" spans="1:9" s="79" customFormat="1" ht="36">
      <c r="A71" s="80">
        <v>3</v>
      </c>
      <c r="B71" s="138" t="s">
        <v>445</v>
      </c>
      <c r="C71" s="80" t="s">
        <v>275</v>
      </c>
      <c r="D71" s="87">
        <v>25</v>
      </c>
      <c r="E71" s="80" t="s">
        <v>61</v>
      </c>
      <c r="F71" s="144">
        <v>1434</v>
      </c>
      <c r="G71" s="144">
        <v>2236</v>
      </c>
      <c r="H71" s="96">
        <f>ROUND(F71*D71,0)</f>
        <v>35850</v>
      </c>
      <c r="I71" s="96">
        <f t="shared" si="10"/>
        <v>55900</v>
      </c>
    </row>
    <row r="72" spans="1:9" s="79" customFormat="1" ht="24">
      <c r="A72" s="80">
        <v>4</v>
      </c>
      <c r="B72" s="138" t="s">
        <v>446</v>
      </c>
      <c r="C72" s="80" t="s">
        <v>82</v>
      </c>
      <c r="D72" s="84">
        <v>40</v>
      </c>
      <c r="E72" s="80" t="s">
        <v>61</v>
      </c>
      <c r="F72" s="144">
        <v>249</v>
      </c>
      <c r="G72" s="144">
        <v>1248</v>
      </c>
      <c r="H72" s="96">
        <f>ROUND(F72*D72,0)</f>
        <v>9960</v>
      </c>
      <c r="I72" s="96">
        <f t="shared" si="10"/>
        <v>49920</v>
      </c>
    </row>
    <row r="73" spans="1:9" s="79" customFormat="1" ht="36">
      <c r="A73" s="80">
        <v>5</v>
      </c>
      <c r="B73" s="138" t="s">
        <v>451</v>
      </c>
      <c r="C73" s="80" t="s">
        <v>229</v>
      </c>
      <c r="D73" s="90">
        <f>50</f>
        <v>50</v>
      </c>
      <c r="E73" s="80" t="s">
        <v>60</v>
      </c>
      <c r="F73" s="144">
        <v>189</v>
      </c>
      <c r="G73" s="144">
        <v>988</v>
      </c>
      <c r="H73" s="96">
        <f>D73*F73</f>
        <v>9450</v>
      </c>
      <c r="I73" s="96">
        <f t="shared" si="10"/>
        <v>49400</v>
      </c>
    </row>
    <row r="74" spans="1:9" s="79" customFormat="1" ht="39" customHeight="1">
      <c r="A74" s="80">
        <v>6</v>
      </c>
      <c r="B74" s="138" t="s">
        <v>447</v>
      </c>
      <c r="C74" s="80" t="s">
        <v>270</v>
      </c>
      <c r="D74" s="90">
        <v>4</v>
      </c>
      <c r="E74" s="80" t="s">
        <v>61</v>
      </c>
      <c r="F74" s="144">
        <v>2250</v>
      </c>
      <c r="G74" s="144">
        <v>2150</v>
      </c>
      <c r="H74" s="96">
        <f>D74*F74</f>
        <v>9000</v>
      </c>
      <c r="I74" s="96">
        <f t="shared" si="10"/>
        <v>8600</v>
      </c>
    </row>
    <row r="75" spans="1:9" s="79" customFormat="1" ht="36">
      <c r="A75" s="80">
        <v>7</v>
      </c>
      <c r="B75" s="138" t="s">
        <v>448</v>
      </c>
      <c r="C75" s="80" t="s">
        <v>284</v>
      </c>
      <c r="D75" s="90">
        <f>4.5*0.7</f>
        <v>3.15</v>
      </c>
      <c r="E75" s="80" t="s">
        <v>60</v>
      </c>
      <c r="F75" s="144">
        <v>2926</v>
      </c>
      <c r="G75" s="144">
        <v>16328</v>
      </c>
      <c r="H75" s="96">
        <f>D75*F75</f>
        <v>9216.9</v>
      </c>
      <c r="I75" s="96">
        <f t="shared" si="10"/>
        <v>51433</v>
      </c>
    </row>
    <row r="76" spans="1:9" s="79" customFormat="1" ht="72">
      <c r="A76" s="80">
        <v>8</v>
      </c>
      <c r="B76" s="138" t="s">
        <v>449</v>
      </c>
      <c r="C76" s="80" t="s">
        <v>268</v>
      </c>
      <c r="D76" s="84">
        <v>13</v>
      </c>
      <c r="E76" s="80" t="s">
        <v>60</v>
      </c>
      <c r="F76" s="144">
        <v>2213</v>
      </c>
      <c r="G76" s="144">
        <v>2028</v>
      </c>
      <c r="H76" s="96">
        <f>ROUND(F76*D76,0)</f>
        <v>28769</v>
      </c>
      <c r="I76" s="96">
        <f t="shared" si="10"/>
        <v>26364</v>
      </c>
    </row>
    <row r="77" spans="1:9" s="79" customFormat="1" ht="64.5" customHeight="1">
      <c r="A77" s="80">
        <v>9</v>
      </c>
      <c r="B77" s="138" t="s">
        <v>450</v>
      </c>
      <c r="C77" s="80" t="s">
        <v>269</v>
      </c>
      <c r="D77" s="84">
        <v>1.5</v>
      </c>
      <c r="E77" s="80" t="s">
        <v>60</v>
      </c>
      <c r="F77" s="144">
        <v>5049</v>
      </c>
      <c r="G77" s="144">
        <v>2496</v>
      </c>
      <c r="H77" s="96">
        <f>ROUND(F77*D77,0)</f>
        <v>7574</v>
      </c>
      <c r="I77" s="96">
        <f t="shared" si="10"/>
        <v>3744</v>
      </c>
    </row>
    <row r="78" spans="1:9" s="79" customFormat="1" ht="18.75" customHeight="1">
      <c r="A78" s="80"/>
      <c r="B78" s="80"/>
      <c r="C78" s="80"/>
      <c r="D78" s="84"/>
      <c r="E78" s="80"/>
      <c r="F78" s="80"/>
      <c r="G78" s="80"/>
      <c r="H78" s="96"/>
      <c r="I78" s="96"/>
    </row>
    <row r="79" spans="1:9" s="79" customFormat="1" ht="11.4">
      <c r="A79" s="88"/>
      <c r="B79" s="88"/>
      <c r="C79" s="88" t="s">
        <v>58</v>
      </c>
      <c r="D79" s="88"/>
      <c r="E79" s="88"/>
      <c r="F79" s="88"/>
      <c r="G79" s="88"/>
      <c r="H79" s="99">
        <f>SUM(H69:H78)</f>
        <v>153224.9</v>
      </c>
      <c r="I79" s="99">
        <f>SUM(I69:I78)</f>
        <v>563331</v>
      </c>
    </row>
    <row r="80" spans="1:9" s="79" customFormat="1" ht="11.4">
      <c r="H80" s="95"/>
      <c r="I80" s="95"/>
    </row>
    <row r="81" spans="1:9" s="79" customFormat="1" ht="12">
      <c r="C81" s="89" t="s">
        <v>83</v>
      </c>
      <c r="H81" s="95"/>
      <c r="I81" s="95"/>
    </row>
    <row r="82" spans="1:9" s="79" customFormat="1" ht="36">
      <c r="A82" s="80">
        <v>1</v>
      </c>
      <c r="B82" s="138" t="s">
        <v>452</v>
      </c>
      <c r="C82" s="80" t="s">
        <v>84</v>
      </c>
      <c r="D82" s="84">
        <v>10.3</v>
      </c>
      <c r="E82" s="80" t="s">
        <v>60</v>
      </c>
      <c r="F82" s="144">
        <v>0</v>
      </c>
      <c r="G82" s="144">
        <v>2288</v>
      </c>
      <c r="H82" s="96">
        <f t="shared" ref="H82:H88" si="11">ROUND(F82*D82,0)</f>
        <v>0</v>
      </c>
      <c r="I82" s="96">
        <f t="shared" ref="I82:I88" si="12">ROUND(G82*D82,0)</f>
        <v>23566</v>
      </c>
    </row>
    <row r="83" spans="1:9" s="79" customFormat="1">
      <c r="A83" s="80">
        <v>2</v>
      </c>
      <c r="B83" s="138" t="s">
        <v>453</v>
      </c>
      <c r="C83" s="80" t="s">
        <v>85</v>
      </c>
      <c r="D83" s="84">
        <v>45.4</v>
      </c>
      <c r="E83" s="80" t="s">
        <v>60</v>
      </c>
      <c r="F83" s="144">
        <v>0</v>
      </c>
      <c r="G83" s="144">
        <v>1976</v>
      </c>
      <c r="H83" s="96">
        <f t="shared" si="11"/>
        <v>0</v>
      </c>
      <c r="I83" s="96">
        <f t="shared" si="12"/>
        <v>89710</v>
      </c>
    </row>
    <row r="84" spans="1:9" s="79" customFormat="1" ht="24">
      <c r="A84" s="80">
        <v>3</v>
      </c>
      <c r="B84" s="138" t="s">
        <v>454</v>
      </c>
      <c r="C84" s="80" t="s">
        <v>86</v>
      </c>
      <c r="D84" s="84">
        <v>19</v>
      </c>
      <c r="E84" s="80" t="s">
        <v>60</v>
      </c>
      <c r="F84" s="144">
        <v>0</v>
      </c>
      <c r="G84" s="144">
        <v>3744</v>
      </c>
      <c r="H84" s="96">
        <f t="shared" si="11"/>
        <v>0</v>
      </c>
      <c r="I84" s="96">
        <f t="shared" si="12"/>
        <v>71136</v>
      </c>
    </row>
    <row r="85" spans="1:9" s="79" customFormat="1" ht="99" customHeight="1">
      <c r="A85" s="80">
        <v>4</v>
      </c>
      <c r="B85" s="138" t="s">
        <v>455</v>
      </c>
      <c r="C85" s="80" t="s">
        <v>87</v>
      </c>
      <c r="D85" s="84">
        <v>38.700000000000003</v>
      </c>
      <c r="E85" s="80" t="s">
        <v>60</v>
      </c>
      <c r="F85" s="144">
        <v>8744</v>
      </c>
      <c r="G85" s="144">
        <v>8788</v>
      </c>
      <c r="H85" s="96">
        <f t="shared" si="11"/>
        <v>338393</v>
      </c>
      <c r="I85" s="96">
        <f t="shared" si="12"/>
        <v>340096</v>
      </c>
    </row>
    <row r="86" spans="1:9" s="79" customFormat="1">
      <c r="A86" s="81" t="s">
        <v>225</v>
      </c>
      <c r="B86" s="138" t="s">
        <v>456</v>
      </c>
      <c r="C86" s="80" t="s">
        <v>226</v>
      </c>
      <c r="D86" s="84">
        <v>25</v>
      </c>
      <c r="E86" s="80" t="s">
        <v>61</v>
      </c>
      <c r="F86" s="144">
        <v>3255</v>
      </c>
      <c r="G86" s="144">
        <v>1768</v>
      </c>
      <c r="H86" s="96">
        <f>ROUND(F86*D86,0)</f>
        <v>81375</v>
      </c>
      <c r="I86" s="96">
        <f>ROUND(G86*D86,0)</f>
        <v>44200</v>
      </c>
    </row>
    <row r="87" spans="1:9" s="79" customFormat="1" ht="84">
      <c r="A87" s="81">
        <v>5</v>
      </c>
      <c r="B87" s="138" t="s">
        <v>461</v>
      </c>
      <c r="C87" s="80" t="s">
        <v>460</v>
      </c>
      <c r="D87" s="84">
        <v>19</v>
      </c>
      <c r="E87" s="80" t="s">
        <v>60</v>
      </c>
      <c r="F87" s="144">
        <v>5485</v>
      </c>
      <c r="G87" s="144">
        <v>3221</v>
      </c>
      <c r="H87" s="96">
        <f>ROUND(F87*D87,0)</f>
        <v>104215</v>
      </c>
      <c r="I87" s="96">
        <f>ROUND(G87*D87,0)</f>
        <v>61199</v>
      </c>
    </row>
    <row r="88" spans="1:9" s="79" customFormat="1" ht="137.25" customHeight="1">
      <c r="A88" s="80">
        <v>6</v>
      </c>
      <c r="B88" s="138" t="s">
        <v>457</v>
      </c>
      <c r="C88" s="80" t="s">
        <v>276</v>
      </c>
      <c r="D88" s="84">
        <v>21</v>
      </c>
      <c r="E88" s="80" t="s">
        <v>60</v>
      </c>
      <c r="F88" s="144">
        <v>8228</v>
      </c>
      <c r="G88" s="144">
        <v>7956</v>
      </c>
      <c r="H88" s="96">
        <f t="shared" si="11"/>
        <v>172788</v>
      </c>
      <c r="I88" s="96">
        <f t="shared" si="12"/>
        <v>167076</v>
      </c>
    </row>
    <row r="89" spans="1:9" s="79" customFormat="1" ht="24">
      <c r="A89" s="80">
        <v>7</v>
      </c>
      <c r="B89" s="138" t="s">
        <v>458</v>
      </c>
      <c r="C89" s="80" t="s">
        <v>271</v>
      </c>
      <c r="D89" s="90">
        <v>24</v>
      </c>
      <c r="E89" s="80" t="s">
        <v>60</v>
      </c>
      <c r="F89" s="144">
        <v>100</v>
      </c>
      <c r="G89" s="144">
        <v>3612</v>
      </c>
      <c r="H89" s="96">
        <f>ROUND(F89*D89,0)</f>
        <v>2400</v>
      </c>
      <c r="I89" s="96">
        <f>ROUND(G89*D89,0)</f>
        <v>86688</v>
      </c>
    </row>
    <row r="90" spans="1:9" s="79" customFormat="1" ht="24">
      <c r="A90" s="80">
        <v>8</v>
      </c>
      <c r="B90" s="138" t="s">
        <v>459</v>
      </c>
      <c r="C90" s="80" t="s">
        <v>272</v>
      </c>
      <c r="D90" s="90">
        <v>7</v>
      </c>
      <c r="E90" s="80" t="s">
        <v>60</v>
      </c>
      <c r="F90" s="144">
        <v>117</v>
      </c>
      <c r="G90" s="144">
        <v>4816</v>
      </c>
      <c r="H90" s="96">
        <f>ROUND(F90*D90,0)</f>
        <v>819</v>
      </c>
      <c r="I90" s="96">
        <f>ROUND(G90*D90,0)</f>
        <v>33712</v>
      </c>
    </row>
    <row r="91" spans="1:9" s="79" customFormat="1" ht="12">
      <c r="A91" s="80"/>
      <c r="B91" s="80"/>
      <c r="C91" s="80"/>
      <c r="D91" s="90"/>
      <c r="E91" s="80"/>
      <c r="F91" s="91"/>
      <c r="G91" s="91"/>
      <c r="H91" s="96"/>
      <c r="I91" s="96"/>
    </row>
    <row r="92" spans="1:9" s="79" customFormat="1" ht="11.4">
      <c r="A92" s="88"/>
      <c r="B92" s="88"/>
      <c r="C92" s="88" t="s">
        <v>58</v>
      </c>
      <c r="D92" s="88"/>
      <c r="E92" s="88"/>
      <c r="F92" s="88"/>
      <c r="G92" s="88"/>
      <c r="H92" s="99">
        <f>SUM(H82:H91)</f>
        <v>699990</v>
      </c>
      <c r="I92" s="99">
        <f>SUM(I82:I91)</f>
        <v>917383</v>
      </c>
    </row>
    <row r="93" spans="1:9" s="79" customFormat="1" ht="11.4">
      <c r="H93" s="95"/>
      <c r="I93" s="95"/>
    </row>
    <row r="94" spans="1:9" s="79" customFormat="1" ht="12">
      <c r="C94" s="89" t="s">
        <v>88</v>
      </c>
      <c r="H94" s="95"/>
      <c r="I94" s="95"/>
    </row>
    <row r="95" spans="1:9" s="79" customFormat="1" ht="36">
      <c r="A95" s="80">
        <v>1</v>
      </c>
      <c r="B95" s="138" t="s">
        <v>462</v>
      </c>
      <c r="C95" s="80" t="s">
        <v>89</v>
      </c>
      <c r="D95" s="84">
        <v>2</v>
      </c>
      <c r="E95" s="80" t="s">
        <v>90</v>
      </c>
      <c r="F95" s="144">
        <v>0</v>
      </c>
      <c r="G95" s="144">
        <v>2860</v>
      </c>
      <c r="H95" s="96">
        <f>ROUND(F95*D95,0)</f>
        <v>0</v>
      </c>
      <c r="I95" s="96">
        <f>ROUND(G95*D95,0)</f>
        <v>5720</v>
      </c>
    </row>
    <row r="96" spans="1:9" s="79" customFormat="1" ht="24">
      <c r="A96" s="80">
        <v>2</v>
      </c>
      <c r="B96" s="138" t="s">
        <v>463</v>
      </c>
      <c r="C96" s="80" t="s">
        <v>258</v>
      </c>
      <c r="D96" s="84">
        <v>9</v>
      </c>
      <c r="E96" s="80" t="s">
        <v>90</v>
      </c>
      <c r="F96" s="144">
        <v>0</v>
      </c>
      <c r="G96" s="144">
        <v>1820</v>
      </c>
      <c r="H96" s="96">
        <f>ROUND(F96*D96,0)</f>
        <v>0</v>
      </c>
      <c r="I96" s="96">
        <f>ROUND(G96*D96,0)</f>
        <v>16380</v>
      </c>
    </row>
    <row r="97" spans="1:11" s="79" customFormat="1" ht="60">
      <c r="A97" s="80"/>
      <c r="B97" s="80"/>
      <c r="C97" s="80" t="s">
        <v>91</v>
      </c>
      <c r="D97" s="84"/>
      <c r="E97" s="80"/>
      <c r="F97" s="144"/>
      <c r="G97" s="144"/>
      <c r="H97" s="96"/>
      <c r="I97" s="96"/>
    </row>
    <row r="98" spans="1:11" s="79" customFormat="1">
      <c r="A98" s="80">
        <v>3</v>
      </c>
      <c r="B98" s="138" t="s">
        <v>464</v>
      </c>
      <c r="C98" s="80" t="s">
        <v>250</v>
      </c>
      <c r="D98" s="84">
        <v>2</v>
      </c>
      <c r="E98" s="80" t="s">
        <v>57</v>
      </c>
      <c r="F98" s="144">
        <v>122574</v>
      </c>
      <c r="G98" s="144">
        <v>8528</v>
      </c>
      <c r="H98" s="96">
        <f>ROUND(F98*D98,0)</f>
        <v>245148</v>
      </c>
      <c r="I98" s="96">
        <f>ROUND(G98*D98,0)</f>
        <v>17056</v>
      </c>
      <c r="K98" s="113"/>
    </row>
    <row r="99" spans="1:11" s="79" customFormat="1">
      <c r="A99" s="80">
        <v>4</v>
      </c>
      <c r="B99" s="138" t="s">
        <v>465</v>
      </c>
      <c r="C99" s="80" t="s">
        <v>251</v>
      </c>
      <c r="D99" s="84">
        <v>1</v>
      </c>
      <c r="E99" s="80" t="s">
        <v>57</v>
      </c>
      <c r="F99" s="144">
        <v>199875</v>
      </c>
      <c r="G99" s="144">
        <v>8528</v>
      </c>
      <c r="H99" s="96">
        <f>ROUND(F99*D99,0)</f>
        <v>199875</v>
      </c>
      <c r="I99" s="96">
        <f>ROUND(G99*D99,0)</f>
        <v>8528</v>
      </c>
    </row>
    <row r="100" spans="1:11" s="79" customFormat="1">
      <c r="A100" s="80">
        <v>5</v>
      </c>
      <c r="B100" s="138" t="s">
        <v>465</v>
      </c>
      <c r="C100" s="80" t="s">
        <v>252</v>
      </c>
      <c r="D100" s="84">
        <v>2</v>
      </c>
      <c r="E100" s="80" t="s">
        <v>57</v>
      </c>
      <c r="F100" s="144">
        <v>0</v>
      </c>
      <c r="G100" s="144">
        <v>8632</v>
      </c>
      <c r="H100" s="96">
        <f>ROUND(F100*D100,0)</f>
        <v>0</v>
      </c>
      <c r="I100" s="96">
        <f>ROUND(G100*D100,0)</f>
        <v>17264</v>
      </c>
    </row>
    <row r="101" spans="1:11" s="79" customFormat="1" ht="60">
      <c r="A101" s="80"/>
      <c r="B101" s="80"/>
      <c r="C101" s="80" t="s">
        <v>253</v>
      </c>
      <c r="D101" s="84"/>
      <c r="E101" s="80"/>
      <c r="F101" s="144">
        <v>0</v>
      </c>
      <c r="G101" s="144">
        <v>6344</v>
      </c>
      <c r="H101" s="96"/>
      <c r="I101" s="96"/>
    </row>
    <row r="102" spans="1:11" s="79" customFormat="1" ht="24">
      <c r="A102" s="80">
        <v>6</v>
      </c>
      <c r="B102" s="138" t="s">
        <v>466</v>
      </c>
      <c r="C102" s="80" t="s">
        <v>254</v>
      </c>
      <c r="D102" s="84">
        <v>2</v>
      </c>
      <c r="E102" s="80" t="s">
        <v>57</v>
      </c>
      <c r="F102" s="144">
        <v>0</v>
      </c>
      <c r="G102" s="144">
        <v>6344</v>
      </c>
      <c r="H102" s="96">
        <f>ROUND(F102*D102,0)</f>
        <v>0</v>
      </c>
      <c r="I102" s="96">
        <f>ROUND(G102*D102,0)</f>
        <v>12688</v>
      </c>
      <c r="K102" s="113"/>
    </row>
    <row r="103" spans="1:11" s="79" customFormat="1" ht="24">
      <c r="A103" s="80">
        <v>7</v>
      </c>
      <c r="B103" s="138" t="s">
        <v>467</v>
      </c>
      <c r="C103" s="80" t="s">
        <v>259</v>
      </c>
      <c r="D103" s="84">
        <v>1</v>
      </c>
      <c r="E103" s="80" t="s">
        <v>57</v>
      </c>
      <c r="F103" s="144">
        <v>0</v>
      </c>
      <c r="G103" s="144">
        <v>8528</v>
      </c>
      <c r="H103" s="96">
        <f>ROUND(F103*D103,0)</f>
        <v>0</v>
      </c>
      <c r="I103" s="96">
        <f>ROUND(G103*D103,0)</f>
        <v>8528</v>
      </c>
    </row>
    <row r="104" spans="1:11" s="79" customFormat="1" ht="24">
      <c r="A104" s="80">
        <v>8</v>
      </c>
      <c r="B104" s="138" t="s">
        <v>467</v>
      </c>
      <c r="C104" s="80" t="s">
        <v>255</v>
      </c>
      <c r="D104" s="84">
        <v>1</v>
      </c>
      <c r="E104" s="80" t="s">
        <v>57</v>
      </c>
      <c r="F104" s="144">
        <v>13442</v>
      </c>
      <c r="G104" s="144">
        <v>2340</v>
      </c>
      <c r="H104" s="96">
        <f>ROUND(F104*D104,0)</f>
        <v>13442</v>
      </c>
      <c r="I104" s="96">
        <f>ROUND(G104*D104,0)</f>
        <v>2340</v>
      </c>
    </row>
    <row r="105" spans="1:11" s="79" customFormat="1" ht="92.25" customHeight="1">
      <c r="A105" s="80"/>
      <c r="B105" s="80"/>
      <c r="C105" s="80" t="s">
        <v>256</v>
      </c>
      <c r="D105" s="84"/>
      <c r="E105" s="80"/>
      <c r="F105" s="144"/>
      <c r="G105" s="144"/>
      <c r="H105" s="96"/>
      <c r="I105" s="96"/>
      <c r="J105" s="113"/>
      <c r="K105" s="113"/>
    </row>
    <row r="106" spans="1:11" s="79" customFormat="1" ht="24">
      <c r="A106" s="80">
        <v>9</v>
      </c>
      <c r="B106" s="138" t="s">
        <v>465</v>
      </c>
      <c r="C106" s="80" t="s">
        <v>257</v>
      </c>
      <c r="D106" s="84">
        <v>1</v>
      </c>
      <c r="E106" s="80" t="s">
        <v>57</v>
      </c>
      <c r="F106" s="144">
        <v>168557</v>
      </c>
      <c r="G106" s="144">
        <v>8610</v>
      </c>
      <c r="H106" s="96">
        <f>ROUND(F106*D106,0)</f>
        <v>168557</v>
      </c>
      <c r="I106" s="96">
        <f>ROUND(G106*D106,0)</f>
        <v>8610</v>
      </c>
      <c r="J106" s="113"/>
      <c r="K106" s="113"/>
    </row>
    <row r="107" spans="1:11" ht="52.5" customHeight="1">
      <c r="A107" s="116">
        <v>10</v>
      </c>
      <c r="B107" s="138" t="s">
        <v>468</v>
      </c>
      <c r="C107" s="82" t="s">
        <v>469</v>
      </c>
      <c r="D107" s="138">
        <v>3.2</v>
      </c>
      <c r="E107" s="116" t="s">
        <v>61</v>
      </c>
      <c r="F107" s="80">
        <v>13442</v>
      </c>
      <c r="G107" s="139">
        <v>2363</v>
      </c>
      <c r="H107" s="140">
        <f t="shared" ref="H107:H108" si="13">ROUND(F107*D107,0)</f>
        <v>43014</v>
      </c>
      <c r="I107" s="140">
        <f t="shared" ref="I107:I108" si="14">ROUND(G107*D107,0)</f>
        <v>7562</v>
      </c>
    </row>
    <row r="108" spans="1:11" ht="24" customHeight="1">
      <c r="A108" s="116">
        <v>11</v>
      </c>
      <c r="B108" s="138" t="s">
        <v>470</v>
      </c>
      <c r="C108" s="80" t="s">
        <v>471</v>
      </c>
      <c r="D108" s="138">
        <v>1.5</v>
      </c>
      <c r="E108" s="116" t="s">
        <v>61</v>
      </c>
      <c r="F108" s="80">
        <v>8500</v>
      </c>
      <c r="G108" s="139">
        <v>1890</v>
      </c>
      <c r="H108" s="140">
        <f t="shared" si="13"/>
        <v>12750</v>
      </c>
      <c r="I108" s="140">
        <f t="shared" si="14"/>
        <v>2835</v>
      </c>
    </row>
    <row r="109" spans="1:11" s="79" customFormat="1" ht="11.4">
      <c r="A109" s="88"/>
      <c r="B109" s="88"/>
      <c r="C109" s="88" t="s">
        <v>58</v>
      </c>
      <c r="D109" s="88"/>
      <c r="E109" s="88"/>
      <c r="F109" s="88"/>
      <c r="G109" s="88"/>
      <c r="H109" s="99">
        <f>SUM(H95:H108)</f>
        <v>682786</v>
      </c>
      <c r="I109" s="99">
        <f>SUM(I95:I108)</f>
        <v>107511</v>
      </c>
    </row>
    <row r="110" spans="1:11" s="79" customFormat="1" ht="11.4">
      <c r="A110" s="84"/>
      <c r="B110" s="84"/>
      <c r="C110" s="84"/>
      <c r="D110" s="84"/>
      <c r="E110" s="84"/>
      <c r="F110" s="84"/>
      <c r="G110" s="84"/>
      <c r="H110" s="96"/>
      <c r="I110" s="96"/>
    </row>
    <row r="111" spans="1:11" s="79" customFormat="1" ht="12">
      <c r="C111" s="114" t="s">
        <v>472</v>
      </c>
      <c r="D111" s="115"/>
      <c r="E111" s="115"/>
      <c r="H111" s="95"/>
      <c r="I111" s="95"/>
    </row>
    <row r="112" spans="1:11" s="79" customFormat="1" ht="36">
      <c r="A112" s="80">
        <v>1</v>
      </c>
      <c r="B112" s="138" t="s">
        <v>473</v>
      </c>
      <c r="C112" s="80" t="s">
        <v>273</v>
      </c>
      <c r="D112" s="84">
        <v>1</v>
      </c>
      <c r="E112" s="80" t="s">
        <v>57</v>
      </c>
      <c r="F112" s="80">
        <v>145255</v>
      </c>
      <c r="G112" s="80">
        <v>25444</v>
      </c>
      <c r="H112" s="96">
        <f>ROUND(F112*D112,0)</f>
        <v>145255</v>
      </c>
      <c r="I112" s="96">
        <f>ROUND(G112*D112,0)</f>
        <v>25444</v>
      </c>
    </row>
    <row r="113" spans="1:9" s="79" customFormat="1" ht="12">
      <c r="A113" s="80"/>
      <c r="B113" s="80"/>
      <c r="C113" s="80"/>
      <c r="D113" s="84"/>
      <c r="E113" s="80"/>
      <c r="F113" s="80"/>
      <c r="G113" s="80"/>
      <c r="H113" s="96"/>
      <c r="I113" s="96"/>
    </row>
    <row r="114" spans="1:9" s="79" customFormat="1" ht="11.4">
      <c r="A114" s="88"/>
      <c r="B114" s="88"/>
      <c r="C114" s="88" t="s">
        <v>58</v>
      </c>
      <c r="D114" s="88"/>
      <c r="E114" s="88"/>
      <c r="F114" s="88"/>
      <c r="G114" s="88"/>
      <c r="H114" s="99">
        <f>SUM(H112:H113)</f>
        <v>145255</v>
      </c>
      <c r="I114" s="99">
        <f>SUM(I112:I113)</f>
        <v>25444</v>
      </c>
    </row>
    <row r="115" spans="1:9" s="79" customFormat="1" ht="11.4">
      <c r="H115" s="95"/>
      <c r="I115" s="95"/>
    </row>
    <row r="116" spans="1:9" s="79" customFormat="1" ht="12">
      <c r="C116" s="89" t="s">
        <v>92</v>
      </c>
      <c r="H116" s="95"/>
      <c r="I116" s="95"/>
    </row>
    <row r="117" spans="1:9" s="79" customFormat="1" ht="24">
      <c r="A117" s="80">
        <v>1</v>
      </c>
      <c r="B117" s="138" t="s">
        <v>474</v>
      </c>
      <c r="C117" s="80" t="s">
        <v>93</v>
      </c>
      <c r="D117" s="84">
        <v>1.7</v>
      </c>
      <c r="E117" s="80" t="s">
        <v>94</v>
      </c>
      <c r="F117" s="145">
        <v>0</v>
      </c>
      <c r="G117" s="145">
        <v>45552</v>
      </c>
      <c r="H117" s="96">
        <f>ROUND(F117*D117,0)</f>
        <v>0</v>
      </c>
      <c r="I117" s="96">
        <f>ROUND(G117*D117,0)</f>
        <v>77438</v>
      </c>
    </row>
    <row r="118" spans="1:9" ht="66">
      <c r="A118" s="116">
        <v>2</v>
      </c>
      <c r="B118" s="138" t="s">
        <v>475</v>
      </c>
      <c r="C118" s="116" t="s">
        <v>476</v>
      </c>
      <c r="D118" s="138">
        <v>188</v>
      </c>
      <c r="E118" s="116" t="s">
        <v>60</v>
      </c>
      <c r="F118" s="145">
        <v>365</v>
      </c>
      <c r="G118" s="145">
        <v>728</v>
      </c>
      <c r="H118" s="140">
        <f t="shared" ref="H118:H119" si="15">ROUND(F118*D118,0)</f>
        <v>68620</v>
      </c>
      <c r="I118" s="140">
        <f t="shared" ref="I118:I119" si="16">ROUND(G118*D118,0)</f>
        <v>136864</v>
      </c>
    </row>
    <row r="119" spans="1:9" ht="92.4">
      <c r="A119" s="116">
        <v>3</v>
      </c>
      <c r="B119" s="138" t="s">
        <v>477</v>
      </c>
      <c r="C119" s="116" t="s">
        <v>478</v>
      </c>
      <c r="D119" s="138">
        <v>188</v>
      </c>
      <c r="E119" s="116" t="s">
        <v>60</v>
      </c>
      <c r="F119" s="145">
        <v>355</v>
      </c>
      <c r="G119" s="145">
        <v>1196</v>
      </c>
      <c r="H119" s="140">
        <f t="shared" si="15"/>
        <v>66740</v>
      </c>
      <c r="I119" s="140">
        <f t="shared" si="16"/>
        <v>224848</v>
      </c>
    </row>
    <row r="120" spans="1:9" ht="26.4">
      <c r="A120" s="116">
        <v>4</v>
      </c>
      <c r="B120" s="138" t="s">
        <v>479</v>
      </c>
      <c r="C120" s="116" t="s">
        <v>246</v>
      </c>
      <c r="D120" s="138">
        <v>50</v>
      </c>
      <c r="E120" s="116" t="s">
        <v>60</v>
      </c>
      <c r="F120" s="145">
        <v>1554</v>
      </c>
      <c r="G120" s="145">
        <v>2184</v>
      </c>
      <c r="H120" s="140">
        <f>D120*F120</f>
        <v>77700</v>
      </c>
      <c r="I120" s="140">
        <f>ROUND(G120*D120,0)</f>
        <v>109200</v>
      </c>
    </row>
    <row r="121" spans="1:9" s="79" customFormat="1" ht="11.4">
      <c r="A121" s="88"/>
      <c r="B121" s="88"/>
      <c r="C121" s="88" t="s">
        <v>58</v>
      </c>
      <c r="D121" s="88"/>
      <c r="E121" s="88"/>
      <c r="F121" s="88"/>
      <c r="G121" s="88"/>
      <c r="H121" s="99">
        <f>SUM(H117:H120)</f>
        <v>213060</v>
      </c>
      <c r="I121" s="99">
        <f>SUM(I117:I120)</f>
        <v>548350</v>
      </c>
    </row>
    <row r="122" spans="1:9" s="79" customFormat="1" ht="11.4">
      <c r="A122" s="84"/>
      <c r="B122" s="84"/>
      <c r="C122" s="84"/>
      <c r="D122" s="84"/>
      <c r="E122" s="84"/>
      <c r="F122" s="84"/>
      <c r="G122" s="84"/>
      <c r="H122" s="96"/>
      <c r="I122" s="96"/>
    </row>
    <row r="123" spans="1:9" s="79" customFormat="1" ht="12">
      <c r="C123" s="89" t="s">
        <v>95</v>
      </c>
      <c r="H123" s="95"/>
      <c r="I123" s="95"/>
    </row>
    <row r="124" spans="1:9" s="79" customFormat="1" ht="48">
      <c r="A124" s="80">
        <v>1</v>
      </c>
      <c r="B124" s="138" t="s">
        <v>480</v>
      </c>
      <c r="C124" s="80" t="s">
        <v>96</v>
      </c>
      <c r="D124" s="84">
        <v>58</v>
      </c>
      <c r="E124" s="80" t="s">
        <v>60</v>
      </c>
      <c r="F124" s="145">
        <v>2110</v>
      </c>
      <c r="G124" s="145">
        <v>2210</v>
      </c>
      <c r="H124" s="96">
        <f t="shared" ref="H124:H137" si="17">ROUND(F124*D124,0)</f>
        <v>122380</v>
      </c>
      <c r="I124" s="96">
        <f t="shared" ref="I124:I137" si="18">ROUND(G124*D124,0)</f>
        <v>128180</v>
      </c>
    </row>
    <row r="125" spans="1:9" s="79" customFormat="1" ht="52.8">
      <c r="A125" s="80">
        <v>2</v>
      </c>
      <c r="B125" s="138" t="s">
        <v>481</v>
      </c>
      <c r="C125" s="80" t="s">
        <v>261</v>
      </c>
      <c r="D125" s="84">
        <v>2</v>
      </c>
      <c r="E125" s="80" t="s">
        <v>60</v>
      </c>
      <c r="F125" s="145">
        <v>2250</v>
      </c>
      <c r="G125" s="145">
        <v>2355</v>
      </c>
      <c r="H125" s="96">
        <f t="shared" si="17"/>
        <v>4500</v>
      </c>
      <c r="I125" s="96">
        <f t="shared" si="18"/>
        <v>4710</v>
      </c>
    </row>
    <row r="126" spans="1:9" s="113" customFormat="1" ht="48">
      <c r="A126" s="80">
        <v>3</v>
      </c>
      <c r="B126" s="138" t="s">
        <v>482</v>
      </c>
      <c r="C126" s="80" t="s">
        <v>262</v>
      </c>
      <c r="D126" s="84">
        <v>2</v>
      </c>
      <c r="E126" s="80" t="s">
        <v>60</v>
      </c>
      <c r="F126" s="145">
        <v>6855</v>
      </c>
      <c r="G126" s="145">
        <v>3522</v>
      </c>
      <c r="H126" s="96">
        <f t="shared" si="17"/>
        <v>13710</v>
      </c>
      <c r="I126" s="96">
        <f t="shared" si="18"/>
        <v>7044</v>
      </c>
    </row>
    <row r="127" spans="1:9" s="79" customFormat="1" ht="48">
      <c r="A127" s="80">
        <v>4</v>
      </c>
      <c r="B127" s="138" t="s">
        <v>483</v>
      </c>
      <c r="C127" s="80" t="s">
        <v>227</v>
      </c>
      <c r="D127" s="84">
        <v>58</v>
      </c>
      <c r="E127" s="80" t="s">
        <v>60</v>
      </c>
      <c r="F127" s="145">
        <v>3264</v>
      </c>
      <c r="G127" s="145">
        <v>3224</v>
      </c>
      <c r="H127" s="96">
        <f t="shared" si="17"/>
        <v>189312</v>
      </c>
      <c r="I127" s="96">
        <f t="shared" si="18"/>
        <v>186992</v>
      </c>
    </row>
    <row r="128" spans="1:9" s="79" customFormat="1" ht="70.2" customHeight="1">
      <c r="A128" s="80">
        <v>5</v>
      </c>
      <c r="B128" s="138" t="s">
        <v>484</v>
      </c>
      <c r="C128" s="80" t="s">
        <v>260</v>
      </c>
      <c r="D128" s="84">
        <v>65</v>
      </c>
      <c r="E128" s="80" t="s">
        <v>60</v>
      </c>
      <c r="F128" s="145">
        <v>2554</v>
      </c>
      <c r="G128" s="145">
        <v>2860</v>
      </c>
      <c r="H128" s="96">
        <f t="shared" si="17"/>
        <v>166010</v>
      </c>
      <c r="I128" s="96">
        <f t="shared" si="18"/>
        <v>185900</v>
      </c>
    </row>
    <row r="129" spans="1:9" s="79" customFormat="1" ht="84">
      <c r="A129" s="80">
        <v>6</v>
      </c>
      <c r="B129" s="138" t="s">
        <v>485</v>
      </c>
      <c r="C129" s="80" t="s">
        <v>97</v>
      </c>
      <c r="D129" s="84">
        <f>D127</f>
        <v>58</v>
      </c>
      <c r="E129" s="80" t="s">
        <v>60</v>
      </c>
      <c r="F129" s="145">
        <v>101</v>
      </c>
      <c r="G129" s="145">
        <v>416</v>
      </c>
      <c r="H129" s="96">
        <f t="shared" si="17"/>
        <v>5858</v>
      </c>
      <c r="I129" s="96">
        <f t="shared" si="18"/>
        <v>24128</v>
      </c>
    </row>
    <row r="130" spans="1:9" s="113" customFormat="1" ht="60">
      <c r="A130" s="80">
        <v>7</v>
      </c>
      <c r="B130" s="138" t="s">
        <v>486</v>
      </c>
      <c r="C130" s="80" t="s">
        <v>263</v>
      </c>
      <c r="D130" s="84">
        <v>13</v>
      </c>
      <c r="E130" s="80" t="s">
        <v>60</v>
      </c>
      <c r="F130" s="145">
        <v>6215</v>
      </c>
      <c r="G130" s="145">
        <v>9880</v>
      </c>
      <c r="H130" s="96">
        <f t="shared" si="17"/>
        <v>80795</v>
      </c>
      <c r="I130" s="96">
        <f t="shared" si="18"/>
        <v>128440</v>
      </c>
    </row>
    <row r="131" spans="1:9" s="113" customFormat="1" ht="26.4">
      <c r="A131" s="81" t="s">
        <v>264</v>
      </c>
      <c r="B131" s="138" t="s">
        <v>487</v>
      </c>
      <c r="C131" s="80" t="s">
        <v>265</v>
      </c>
      <c r="D131" s="84">
        <v>3.5</v>
      </c>
      <c r="E131" s="80" t="s">
        <v>61</v>
      </c>
      <c r="F131" s="145">
        <v>889</v>
      </c>
      <c r="G131" s="145">
        <v>832</v>
      </c>
      <c r="H131" s="96">
        <f t="shared" si="17"/>
        <v>3112</v>
      </c>
      <c r="I131" s="96">
        <f t="shared" si="18"/>
        <v>2912</v>
      </c>
    </row>
    <row r="132" spans="1:9" s="113" customFormat="1" ht="26.4">
      <c r="A132" s="81" t="s">
        <v>266</v>
      </c>
      <c r="B132" s="138" t="s">
        <v>488</v>
      </c>
      <c r="C132" s="80" t="s">
        <v>267</v>
      </c>
      <c r="D132" s="84">
        <v>10</v>
      </c>
      <c r="E132" s="80" t="s">
        <v>61</v>
      </c>
      <c r="F132" s="145">
        <v>119</v>
      </c>
      <c r="G132" s="145">
        <v>624</v>
      </c>
      <c r="H132" s="96">
        <f t="shared" si="17"/>
        <v>1190</v>
      </c>
      <c r="I132" s="96">
        <f t="shared" si="18"/>
        <v>6240</v>
      </c>
    </row>
    <row r="133" spans="1:9" s="79" customFormat="1" ht="50.25" customHeight="1">
      <c r="A133" s="80">
        <v>8</v>
      </c>
      <c r="B133" s="138" t="s">
        <v>489</v>
      </c>
      <c r="C133" s="80" t="s">
        <v>249</v>
      </c>
      <c r="D133" s="84">
        <f>17*0.32</f>
        <v>5.44</v>
      </c>
      <c r="E133" s="80" t="s">
        <v>247</v>
      </c>
      <c r="F133" s="145">
        <v>27000</v>
      </c>
      <c r="G133" s="145">
        <v>10400</v>
      </c>
      <c r="H133" s="96">
        <f t="shared" si="17"/>
        <v>146880</v>
      </c>
      <c r="I133" s="96">
        <f t="shared" si="18"/>
        <v>56576</v>
      </c>
    </row>
    <row r="134" spans="1:9" s="79" customFormat="1" ht="48">
      <c r="A134" s="80">
        <v>9</v>
      </c>
      <c r="B134" s="138" t="s">
        <v>490</v>
      </c>
      <c r="C134" s="80" t="s">
        <v>248</v>
      </c>
      <c r="D134" s="84">
        <f>11*0.32</f>
        <v>3.52</v>
      </c>
      <c r="E134" s="80" t="s">
        <v>247</v>
      </c>
      <c r="F134" s="145">
        <v>5360</v>
      </c>
      <c r="G134" s="145">
        <v>26000</v>
      </c>
      <c r="H134" s="96">
        <f t="shared" si="17"/>
        <v>18867</v>
      </c>
      <c r="I134" s="96">
        <f t="shared" si="18"/>
        <v>91520</v>
      </c>
    </row>
    <row r="135" spans="1:9" ht="132">
      <c r="A135" s="116">
        <v>11</v>
      </c>
      <c r="B135" s="138" t="s">
        <v>491</v>
      </c>
      <c r="C135" s="116" t="s">
        <v>492</v>
      </c>
      <c r="D135" s="138">
        <v>8</v>
      </c>
      <c r="E135" s="116" t="s">
        <v>60</v>
      </c>
      <c r="F135" s="145">
        <v>3334</v>
      </c>
      <c r="G135" s="145">
        <v>2444</v>
      </c>
      <c r="H135" s="140">
        <f t="shared" si="17"/>
        <v>26672</v>
      </c>
      <c r="I135" s="140">
        <f t="shared" si="18"/>
        <v>19552</v>
      </c>
    </row>
    <row r="136" spans="1:9" ht="118.8">
      <c r="A136" s="116">
        <v>12</v>
      </c>
      <c r="B136" s="138" t="s">
        <v>493</v>
      </c>
      <c r="C136" s="116" t="s">
        <v>494</v>
      </c>
      <c r="D136" s="138">
        <v>5.5</v>
      </c>
      <c r="E136" s="116" t="s">
        <v>60</v>
      </c>
      <c r="F136" s="145">
        <v>3334</v>
      </c>
      <c r="G136" s="145">
        <v>2132</v>
      </c>
      <c r="H136" s="140">
        <f t="shared" si="17"/>
        <v>18337</v>
      </c>
      <c r="I136" s="140">
        <f t="shared" si="18"/>
        <v>11726</v>
      </c>
    </row>
    <row r="137" spans="1:9" ht="92.4">
      <c r="A137" s="116">
        <v>6</v>
      </c>
      <c r="B137" s="138" t="s">
        <v>441</v>
      </c>
      <c r="C137" s="116" t="s">
        <v>442</v>
      </c>
      <c r="D137" s="138">
        <v>22</v>
      </c>
      <c r="E137" s="116" t="s">
        <v>60</v>
      </c>
      <c r="F137" s="145">
        <v>7850</v>
      </c>
      <c r="G137" s="145">
        <v>3555</v>
      </c>
      <c r="H137" s="140">
        <f t="shared" si="17"/>
        <v>172700</v>
      </c>
      <c r="I137" s="140">
        <f t="shared" si="18"/>
        <v>78210</v>
      </c>
    </row>
    <row r="138" spans="1:9" s="79" customFormat="1" ht="11.4">
      <c r="A138" s="88"/>
      <c r="B138" s="88"/>
      <c r="C138" s="88" t="s">
        <v>58</v>
      </c>
      <c r="D138" s="88"/>
      <c r="E138" s="88"/>
      <c r="F138" s="88"/>
      <c r="G138" s="88"/>
      <c r="H138" s="99">
        <f>SUM(H124:H137)</f>
        <v>970323</v>
      </c>
      <c r="I138" s="99">
        <f>SUM(I124:I137)</f>
        <v>932130</v>
      </c>
    </row>
    <row r="139" spans="1:9" s="79" customFormat="1" ht="11.4">
      <c r="A139" s="84"/>
      <c r="B139" s="84"/>
      <c r="C139" s="84"/>
      <c r="D139" s="84"/>
      <c r="E139" s="84"/>
      <c r="F139" s="84"/>
      <c r="G139" s="84"/>
      <c r="H139" s="96"/>
      <c r="I139" s="96"/>
    </row>
    <row r="140" spans="1:9" s="79" customFormat="1" ht="12">
      <c r="C140" s="89" t="s">
        <v>98</v>
      </c>
      <c r="H140" s="95"/>
      <c r="I140" s="95"/>
    </row>
    <row r="141" spans="1:9" s="79" customFormat="1" ht="12">
      <c r="A141" s="80"/>
      <c r="B141" s="80"/>
      <c r="C141" s="80"/>
      <c r="D141" s="84"/>
      <c r="E141" s="80"/>
      <c r="F141" s="80"/>
      <c r="G141" s="80"/>
      <c r="H141" s="96"/>
      <c r="I141" s="96"/>
    </row>
    <row r="142" spans="1:9" s="79" customFormat="1" ht="11.4">
      <c r="A142" s="88"/>
      <c r="B142" s="88"/>
      <c r="C142" s="88" t="s">
        <v>58</v>
      </c>
      <c r="D142" s="88"/>
      <c r="E142" s="88"/>
      <c r="F142" s="88"/>
      <c r="G142" s="88"/>
      <c r="H142" s="99">
        <f>ROUND(SUM(H141:H141),0)</f>
        <v>0</v>
      </c>
      <c r="I142" s="99">
        <f>ROUND(SUM(I141:I141),0)</f>
        <v>0</v>
      </c>
    </row>
    <row r="143" spans="1:9" s="79" customFormat="1" ht="12">
      <c r="C143" s="80" t="s">
        <v>59</v>
      </c>
      <c r="H143" s="95"/>
      <c r="I143" s="95"/>
    </row>
    <row r="144" spans="1:9" s="79" customFormat="1" ht="13.2" customHeight="1">
      <c r="C144" s="164" t="s">
        <v>285</v>
      </c>
      <c r="D144" s="164"/>
      <c r="E144" s="164"/>
      <c r="F144" s="164"/>
      <c r="G144" s="164"/>
      <c r="H144" s="164"/>
      <c r="I144" s="164"/>
    </row>
    <row r="145" spans="1:9" s="79" customFormat="1" ht="12">
      <c r="C145" s="82"/>
      <c r="D145" s="82"/>
      <c r="E145" s="82"/>
      <c r="F145" s="82"/>
      <c r="G145" s="82"/>
      <c r="H145" s="100"/>
      <c r="I145" s="100"/>
    </row>
    <row r="146" spans="1:9" s="79" customFormat="1" ht="12">
      <c r="C146" s="118" t="s">
        <v>99</v>
      </c>
      <c r="H146" s="95"/>
      <c r="I146" s="95"/>
    </row>
    <row r="147" spans="1:9" s="79" customFormat="1">
      <c r="A147" s="80">
        <v>1</v>
      </c>
      <c r="B147" s="138" t="s">
        <v>424</v>
      </c>
      <c r="C147" s="80" t="s">
        <v>230</v>
      </c>
      <c r="D147" s="84">
        <v>20</v>
      </c>
      <c r="E147" s="80" t="s">
        <v>60</v>
      </c>
      <c r="F147" s="145">
        <v>0</v>
      </c>
      <c r="G147" s="145">
        <v>6344</v>
      </c>
      <c r="H147" s="96">
        <f t="shared" ref="H147:H150" si="19">ROUND(F147*D147,0)</f>
        <v>0</v>
      </c>
      <c r="I147" s="96">
        <f t="shared" ref="I147:I150" si="20">ROUND(G147*D147,0)</f>
        <v>126880</v>
      </c>
    </row>
    <row r="148" spans="1:9" s="79" customFormat="1" ht="36">
      <c r="A148" s="80">
        <v>2</v>
      </c>
      <c r="B148" s="138" t="s">
        <v>495</v>
      </c>
      <c r="C148" s="80" t="s">
        <v>220</v>
      </c>
      <c r="D148" s="84">
        <v>40</v>
      </c>
      <c r="E148" s="80" t="s">
        <v>61</v>
      </c>
      <c r="F148" s="145">
        <v>3990</v>
      </c>
      <c r="G148" s="145">
        <v>2562</v>
      </c>
      <c r="H148" s="96">
        <f t="shared" si="19"/>
        <v>159600</v>
      </c>
      <c r="I148" s="96">
        <f t="shared" si="20"/>
        <v>102480</v>
      </c>
    </row>
    <row r="149" spans="1:9" s="79" customFormat="1" ht="50.25" customHeight="1">
      <c r="A149" s="80">
        <v>3</v>
      </c>
      <c r="B149" s="138" t="s">
        <v>496</v>
      </c>
      <c r="C149" s="80" t="s">
        <v>221</v>
      </c>
      <c r="D149" s="87">
        <v>29</v>
      </c>
      <c r="E149" s="80" t="s">
        <v>60</v>
      </c>
      <c r="F149" s="145">
        <v>5452</v>
      </c>
      <c r="G149" s="145">
        <v>15314</v>
      </c>
      <c r="H149" s="96">
        <f t="shared" si="19"/>
        <v>158108</v>
      </c>
      <c r="I149" s="96">
        <f t="shared" si="20"/>
        <v>444106</v>
      </c>
    </row>
    <row r="150" spans="1:9" s="79" customFormat="1" ht="36">
      <c r="A150" s="80">
        <v>4</v>
      </c>
      <c r="B150" s="138" t="s">
        <v>497</v>
      </c>
      <c r="C150" s="80" t="s">
        <v>222</v>
      </c>
      <c r="D150" s="141">
        <v>0.6</v>
      </c>
      <c r="E150" s="80" t="s">
        <v>56</v>
      </c>
      <c r="F150" s="145">
        <v>0</v>
      </c>
      <c r="G150" s="145">
        <v>33540</v>
      </c>
      <c r="H150" s="96">
        <f t="shared" si="19"/>
        <v>0</v>
      </c>
      <c r="I150" s="96">
        <f t="shared" si="20"/>
        <v>20124</v>
      </c>
    </row>
    <row r="151" spans="1:9" s="79" customFormat="1" ht="12">
      <c r="A151" s="80"/>
      <c r="B151" s="80"/>
      <c r="C151" s="80"/>
      <c r="D151" s="90"/>
      <c r="E151" s="80"/>
      <c r="F151" s="80"/>
      <c r="G151" s="91"/>
      <c r="H151" s="96"/>
      <c r="I151" s="96"/>
    </row>
    <row r="152" spans="1:9" s="79" customFormat="1" ht="11.4">
      <c r="A152" s="88"/>
      <c r="B152" s="88"/>
      <c r="C152" s="88" t="s">
        <v>58</v>
      </c>
      <c r="D152" s="88"/>
      <c r="E152" s="88"/>
      <c r="F152" s="88"/>
      <c r="G152" s="88"/>
      <c r="H152" s="99">
        <f>ROUND(SUM(H147:H151),0)</f>
        <v>317708</v>
      </c>
      <c r="I152" s="99">
        <f>ROUND(SUM(I147:I151),0)</f>
        <v>693590</v>
      </c>
    </row>
    <row r="153" spans="1:9" s="79" customFormat="1" ht="11.4">
      <c r="H153" s="95"/>
      <c r="I153" s="95"/>
    </row>
    <row r="154" spans="1:9" s="79" customFormat="1" ht="11.4">
      <c r="H154" s="95"/>
      <c r="I154" s="95"/>
    </row>
    <row r="155" spans="1:9" s="79" customFormat="1" ht="11.4">
      <c r="H155" s="95"/>
      <c r="I155" s="95"/>
    </row>
    <row r="156" spans="1:9" s="79" customFormat="1" ht="11.4">
      <c r="H156" s="95"/>
      <c r="I156" s="95"/>
    </row>
    <row r="157" spans="1:9" s="79" customFormat="1" ht="11.4">
      <c r="H157" s="95"/>
      <c r="I157" s="95"/>
    </row>
  </sheetData>
  <mergeCells count="31">
    <mergeCell ref="D19:E19"/>
    <mergeCell ref="F19:G19"/>
    <mergeCell ref="D20:E20"/>
    <mergeCell ref="F20:G20"/>
    <mergeCell ref="C144:I144"/>
    <mergeCell ref="D17:E17"/>
    <mergeCell ref="F17:G17"/>
    <mergeCell ref="D18:E18"/>
    <mergeCell ref="F18:G18"/>
    <mergeCell ref="D13:E13"/>
    <mergeCell ref="F13:G13"/>
    <mergeCell ref="D14:E14"/>
    <mergeCell ref="F14:G14"/>
    <mergeCell ref="D15:E15"/>
    <mergeCell ref="F15:G15"/>
    <mergeCell ref="D16:E16"/>
    <mergeCell ref="F16:G16"/>
    <mergeCell ref="D10:E10"/>
    <mergeCell ref="D11:E11"/>
    <mergeCell ref="F11:G11"/>
    <mergeCell ref="F10:G10"/>
    <mergeCell ref="D12:E12"/>
    <mergeCell ref="F12:G12"/>
    <mergeCell ref="D6:E6"/>
    <mergeCell ref="F6:G6"/>
    <mergeCell ref="D8:E8"/>
    <mergeCell ref="F8:G8"/>
    <mergeCell ref="D9:E9"/>
    <mergeCell ref="F9:G9"/>
    <mergeCell ref="D7:E7"/>
    <mergeCell ref="F7:G7"/>
  </mergeCells>
  <pageMargins left="0.70866141732283472" right="0.70866141732283472" top="0.74803149606299213" bottom="0.74803149606299213" header="0.31496062992125984" footer="0.31496062992125984"/>
  <pageSetup paperSize="9" orientation="landscape" r:id="rId1"/>
  <headerFooter>
    <oddFooter>&amp;C&amp;F&amp;R&amp;P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topLeftCell="A34" zoomScaleNormal="100" workbookViewId="0">
      <selection activeCell="G21" sqref="G21"/>
    </sheetView>
  </sheetViews>
  <sheetFormatPr defaultColWidth="9.109375" defaultRowHeight="13.2"/>
  <cols>
    <col min="1" max="1" width="4.33203125" style="38" customWidth="1"/>
    <col min="2" max="2" width="7.33203125" style="32" customWidth="1"/>
    <col min="3" max="3" width="30.44140625" style="32" customWidth="1"/>
    <col min="4" max="4" width="5.6640625" style="39" customWidth="1"/>
    <col min="5" max="5" width="5.6640625" style="32" customWidth="1"/>
    <col min="6" max="9" width="8.6640625" style="39" customWidth="1"/>
    <col min="10" max="10" width="6" style="32" customWidth="1"/>
    <col min="11" max="16384" width="9.109375" style="32"/>
  </cols>
  <sheetData>
    <row r="1" spans="1:10" s="18" customFormat="1">
      <c r="A1" s="17" t="s">
        <v>111</v>
      </c>
      <c r="E1" s="19"/>
    </row>
    <row r="2" spans="1:10" s="18" customFormat="1">
      <c r="A2" s="20" t="s">
        <v>25</v>
      </c>
      <c r="E2" s="19"/>
    </row>
    <row r="3" spans="1:10" customFormat="1">
      <c r="E3" s="21"/>
    </row>
    <row r="4" spans="1:10" customFormat="1">
      <c r="B4" s="22" t="s">
        <v>112</v>
      </c>
      <c r="E4" s="21"/>
    </row>
    <row r="6" spans="1:10" s="64" customFormat="1" ht="20.399999999999999" customHeight="1">
      <c r="C6" s="65" t="s">
        <v>100</v>
      </c>
      <c r="D6" s="166" t="s">
        <v>101</v>
      </c>
      <c r="E6" s="166"/>
      <c r="F6" s="166" t="s">
        <v>102</v>
      </c>
      <c r="G6" s="166"/>
    </row>
    <row r="7" spans="1:10" s="64" customFormat="1" ht="13.5" customHeight="1">
      <c r="C7" s="68" t="s">
        <v>37</v>
      </c>
      <c r="D7" s="167">
        <f>H17</f>
        <v>598</v>
      </c>
      <c r="E7" s="167"/>
      <c r="F7" s="167">
        <f>I17</f>
        <v>9828</v>
      </c>
      <c r="G7" s="167"/>
    </row>
    <row r="8" spans="1:10" s="64" customFormat="1" ht="25.5" customHeight="1">
      <c r="C8" s="68" t="s">
        <v>287</v>
      </c>
      <c r="D8" s="167">
        <f>H20</f>
        <v>600</v>
      </c>
      <c r="E8" s="167"/>
      <c r="F8" s="167">
        <f>I20</f>
        <v>37440</v>
      </c>
      <c r="G8" s="167"/>
    </row>
    <row r="9" spans="1:10" s="68" customFormat="1" ht="12">
      <c r="C9" s="68" t="s">
        <v>103</v>
      </c>
      <c r="D9" s="167">
        <f>H26</f>
        <v>18300</v>
      </c>
      <c r="E9" s="167"/>
      <c r="F9" s="167">
        <f>I26</f>
        <v>15880</v>
      </c>
      <c r="G9" s="167"/>
    </row>
    <row r="10" spans="1:10" s="68" customFormat="1" ht="12">
      <c r="C10" s="68" t="s">
        <v>104</v>
      </c>
      <c r="D10" s="167">
        <f>H32</f>
        <v>23188</v>
      </c>
      <c r="E10" s="167"/>
      <c r="F10" s="167">
        <f>I32</f>
        <v>15480</v>
      </c>
      <c r="G10" s="167"/>
    </row>
    <row r="11" spans="1:10" s="68" customFormat="1" ht="24">
      <c r="C11" s="68" t="s">
        <v>105</v>
      </c>
      <c r="D11" s="168">
        <f>H48</f>
        <v>265319</v>
      </c>
      <c r="E11" s="168"/>
      <c r="F11" s="168">
        <f>I48</f>
        <v>188800</v>
      </c>
      <c r="G11" s="168"/>
    </row>
    <row r="12" spans="1:10" s="64" customFormat="1" ht="15" customHeight="1" thickBot="1">
      <c r="C12" s="67" t="s">
        <v>106</v>
      </c>
      <c r="D12" s="165">
        <f>SUM(D7:E11)</f>
        <v>308005</v>
      </c>
      <c r="E12" s="165"/>
      <c r="F12" s="165">
        <f>SUM(F7:G11)</f>
        <v>267428</v>
      </c>
      <c r="G12" s="165"/>
    </row>
    <row r="13" spans="1:10" s="24" customFormat="1" ht="10.8" thickTop="1">
      <c r="D13" s="25"/>
      <c r="F13" s="25"/>
    </row>
    <row r="14" spans="1:10" s="27" customFormat="1" ht="26.4">
      <c r="A14" s="120" t="s">
        <v>27</v>
      </c>
      <c r="B14" s="121" t="s">
        <v>107</v>
      </c>
      <c r="C14" s="121" t="s">
        <v>49</v>
      </c>
      <c r="D14" s="122" t="s">
        <v>50</v>
      </c>
      <c r="E14" s="121" t="s">
        <v>51</v>
      </c>
      <c r="F14" s="122" t="s">
        <v>52</v>
      </c>
      <c r="G14" s="122" t="s">
        <v>53</v>
      </c>
      <c r="H14" s="122" t="s">
        <v>54</v>
      </c>
      <c r="I14" s="122" t="s">
        <v>55</v>
      </c>
      <c r="J14" s="26"/>
    </row>
    <row r="15" spans="1:10" s="29" customFormat="1" ht="66">
      <c r="A15" s="28">
        <v>1</v>
      </c>
      <c r="B15" s="105" t="s">
        <v>288</v>
      </c>
      <c r="C15" s="105" t="s">
        <v>289</v>
      </c>
      <c r="D15" s="106">
        <v>2</v>
      </c>
      <c r="E15" s="105" t="s">
        <v>108</v>
      </c>
      <c r="F15" s="145">
        <v>299</v>
      </c>
      <c r="G15" s="145">
        <v>4524</v>
      </c>
      <c r="H15" s="106">
        <f>ROUND(D15*F15, 0)</f>
        <v>598</v>
      </c>
      <c r="I15" s="106">
        <f>ROUND(D15*G15, 0)</f>
        <v>9048</v>
      </c>
    </row>
    <row r="16" spans="1:10" s="29" customFormat="1" ht="26.4">
      <c r="A16" s="28">
        <v>2</v>
      </c>
      <c r="B16" s="105" t="s">
        <v>290</v>
      </c>
      <c r="C16" s="105" t="s">
        <v>291</v>
      </c>
      <c r="D16" s="106">
        <v>1</v>
      </c>
      <c r="E16" s="105" t="s">
        <v>109</v>
      </c>
      <c r="F16" s="145">
        <v>0</v>
      </c>
      <c r="G16" s="145">
        <v>780</v>
      </c>
      <c r="H16" s="106">
        <f>ROUND(D16*F16, 0)</f>
        <v>0</v>
      </c>
      <c r="I16" s="106">
        <f>ROUND(D16*G16, 0)</f>
        <v>780</v>
      </c>
    </row>
    <row r="17" spans="1:10" s="70" customFormat="1" ht="11.4">
      <c r="A17" s="74"/>
      <c r="B17" s="69"/>
      <c r="C17" s="69" t="s">
        <v>110</v>
      </c>
      <c r="D17" s="75"/>
      <c r="E17" s="69"/>
      <c r="F17" s="76"/>
      <c r="G17" s="76"/>
      <c r="H17" s="76">
        <f>ROUND(SUM(H15:H16),0)</f>
        <v>598</v>
      </c>
      <c r="I17" s="76">
        <f>ROUND(SUM(I15:I16),0)</f>
        <v>9828</v>
      </c>
    </row>
    <row r="18" spans="1:10" s="70" customFormat="1" ht="11.4">
      <c r="A18" s="107"/>
      <c r="B18" s="64"/>
      <c r="C18" s="64"/>
      <c r="D18" s="108"/>
      <c r="E18" s="64"/>
      <c r="F18" s="109"/>
      <c r="G18" s="109"/>
      <c r="H18" s="109"/>
      <c r="I18" s="109"/>
    </row>
    <row r="19" spans="1:10" s="29" customFormat="1" ht="39.6">
      <c r="A19" s="28">
        <v>1</v>
      </c>
      <c r="B19" s="105" t="s">
        <v>292</v>
      </c>
      <c r="C19" s="105" t="s">
        <v>293</v>
      </c>
      <c r="D19" s="106">
        <v>40</v>
      </c>
      <c r="E19" s="105" t="s">
        <v>109</v>
      </c>
      <c r="F19" s="145">
        <v>15</v>
      </c>
      <c r="G19" s="145">
        <v>936</v>
      </c>
      <c r="H19" s="106">
        <f>ROUND(D19*F19, 0)</f>
        <v>600</v>
      </c>
      <c r="I19" s="106">
        <f>ROUND(D19*G19, 0)</f>
        <v>37440</v>
      </c>
    </row>
    <row r="20" spans="1:10" s="70" customFormat="1" ht="11.4">
      <c r="A20" s="74"/>
      <c r="B20" s="69"/>
      <c r="C20" s="69" t="s">
        <v>110</v>
      </c>
      <c r="D20" s="75"/>
      <c r="E20" s="69"/>
      <c r="F20" s="76"/>
      <c r="G20" s="76"/>
      <c r="H20" s="76">
        <f>ROUND(SUM(H19:H19),0)</f>
        <v>600</v>
      </c>
      <c r="I20" s="76">
        <f>ROUND(SUM(I19:I19),0)</f>
        <v>37440</v>
      </c>
    </row>
    <row r="21" spans="1:10" s="70" customFormat="1" ht="12">
      <c r="A21" s="71"/>
      <c r="B21" s="68"/>
      <c r="C21" s="68"/>
      <c r="D21" s="72"/>
      <c r="E21" s="68"/>
      <c r="F21" s="72"/>
      <c r="G21" s="72"/>
      <c r="H21" s="72"/>
      <c r="I21" s="72"/>
      <c r="J21" s="68"/>
    </row>
    <row r="22" spans="1:10" s="126" customFormat="1" ht="145.19999999999999">
      <c r="A22" s="123">
        <v>1</v>
      </c>
      <c r="B22" s="124" t="s">
        <v>294</v>
      </c>
      <c r="C22" s="124" t="s">
        <v>295</v>
      </c>
      <c r="D22" s="125">
        <v>13</v>
      </c>
      <c r="E22" s="124" t="s">
        <v>109</v>
      </c>
      <c r="F22" s="125">
        <v>700</v>
      </c>
      <c r="G22" s="125">
        <v>600</v>
      </c>
      <c r="H22" s="125">
        <f>ROUND(D22*F22, 0)</f>
        <v>9100</v>
      </c>
      <c r="I22" s="125">
        <f>ROUND(D22*G22, 0)</f>
        <v>7800</v>
      </c>
      <c r="J22" s="124"/>
    </row>
    <row r="23" spans="1:10" s="126" customFormat="1" ht="145.19999999999999">
      <c r="A23" s="123">
        <v>2</v>
      </c>
      <c r="B23" s="124" t="s">
        <v>296</v>
      </c>
      <c r="C23" s="124" t="s">
        <v>297</v>
      </c>
      <c r="D23" s="125">
        <v>8</v>
      </c>
      <c r="E23" s="124" t="s">
        <v>109</v>
      </c>
      <c r="F23" s="125">
        <v>750</v>
      </c>
      <c r="G23" s="125">
        <v>660</v>
      </c>
      <c r="H23" s="125">
        <f>ROUND(D23*F23, 0)</f>
        <v>6000</v>
      </c>
      <c r="I23" s="125">
        <f>ROUND(D23*G23, 0)</f>
        <v>5280</v>
      </c>
      <c r="J23" s="124"/>
    </row>
    <row r="24" spans="1:10" s="126" customFormat="1" ht="145.19999999999999">
      <c r="A24" s="123">
        <v>3</v>
      </c>
      <c r="B24" s="124" t="s">
        <v>298</v>
      </c>
      <c r="C24" s="124" t="s">
        <v>299</v>
      </c>
      <c r="D24" s="125">
        <v>4</v>
      </c>
      <c r="E24" s="124" t="s">
        <v>109</v>
      </c>
      <c r="F24" s="125">
        <v>800</v>
      </c>
      <c r="G24" s="125">
        <v>700</v>
      </c>
      <c r="H24" s="125">
        <f>ROUND(D24*F24, 0)</f>
        <v>3200</v>
      </c>
      <c r="I24" s="125">
        <f>ROUND(D24*G24, 0)</f>
        <v>2800</v>
      </c>
      <c r="J24" s="124"/>
    </row>
    <row r="25" spans="1:10" s="70" customFormat="1">
      <c r="A25" s="71"/>
      <c r="B25" s="68"/>
      <c r="C25" s="68"/>
      <c r="D25" s="30"/>
      <c r="E25" s="68"/>
      <c r="F25" s="73"/>
      <c r="G25" s="73"/>
      <c r="H25" s="73"/>
      <c r="I25" s="73"/>
    </row>
    <row r="26" spans="1:10" s="70" customFormat="1" ht="11.4">
      <c r="A26" s="74"/>
      <c r="B26" s="69"/>
      <c r="C26" s="69" t="s">
        <v>110</v>
      </c>
      <c r="D26" s="75"/>
      <c r="E26" s="69"/>
      <c r="F26" s="76"/>
      <c r="G26" s="76"/>
      <c r="H26" s="76">
        <f>SUM(H22:H25)</f>
        <v>18300</v>
      </c>
      <c r="I26" s="76">
        <f>SUM(I22:I25)</f>
        <v>15880</v>
      </c>
    </row>
    <row r="27" spans="1:10" s="70" customFormat="1" ht="11.4">
      <c r="A27" s="77"/>
      <c r="D27" s="78"/>
      <c r="F27" s="78"/>
      <c r="G27" s="78"/>
      <c r="H27" s="78"/>
      <c r="I27" s="78"/>
    </row>
    <row r="28" spans="1:10" s="126" customFormat="1" ht="132">
      <c r="A28" s="123">
        <v>1</v>
      </c>
      <c r="B28" s="124" t="s">
        <v>300</v>
      </c>
      <c r="C28" s="124" t="s">
        <v>301</v>
      </c>
      <c r="D28" s="125">
        <v>13</v>
      </c>
      <c r="E28" s="124" t="s">
        <v>109</v>
      </c>
      <c r="F28" s="125">
        <v>516</v>
      </c>
      <c r="G28" s="125">
        <v>560</v>
      </c>
      <c r="H28" s="125">
        <f>ROUND(D28*F28, 0)</f>
        <v>6708</v>
      </c>
      <c r="I28" s="125">
        <f>ROUND(D28*G28, 0)</f>
        <v>7280</v>
      </c>
      <c r="J28" s="124"/>
    </row>
    <row r="29" spans="1:10" s="126" customFormat="1" ht="132">
      <c r="A29" s="123">
        <v>2</v>
      </c>
      <c r="B29" s="124" t="s">
        <v>302</v>
      </c>
      <c r="C29" s="124" t="s">
        <v>303</v>
      </c>
      <c r="D29" s="125">
        <v>8</v>
      </c>
      <c r="E29" s="124" t="s">
        <v>109</v>
      </c>
      <c r="F29" s="125">
        <v>1280</v>
      </c>
      <c r="G29" s="125">
        <v>580</v>
      </c>
      <c r="H29" s="125">
        <f>ROUND(D29*F29, 0)</f>
        <v>10240</v>
      </c>
      <c r="I29" s="125">
        <f>ROUND(D29*G29, 0)</f>
        <v>4640</v>
      </c>
      <c r="J29" s="124"/>
    </row>
    <row r="30" spans="1:10" s="126" customFormat="1" ht="132">
      <c r="A30" s="123">
        <v>3</v>
      </c>
      <c r="B30" s="124" t="s">
        <v>304</v>
      </c>
      <c r="C30" s="124" t="s">
        <v>305</v>
      </c>
      <c r="D30" s="125">
        <v>4</v>
      </c>
      <c r="E30" s="124" t="s">
        <v>109</v>
      </c>
      <c r="F30" s="125">
        <v>1560</v>
      </c>
      <c r="G30" s="125">
        <v>890</v>
      </c>
      <c r="H30" s="125">
        <f>ROUND(D30*F30, 0)</f>
        <v>6240</v>
      </c>
      <c r="I30" s="125">
        <f>ROUND(D30*G30, 0)</f>
        <v>3560</v>
      </c>
      <c r="J30" s="124"/>
    </row>
    <row r="31" spans="1:10" s="70" customFormat="1">
      <c r="A31" s="71"/>
      <c r="B31" s="68"/>
      <c r="C31" s="68"/>
      <c r="D31" s="30"/>
      <c r="E31" s="68"/>
      <c r="F31" s="73"/>
      <c r="G31" s="73"/>
      <c r="H31" s="73"/>
      <c r="I31" s="73"/>
    </row>
    <row r="32" spans="1:10" s="70" customFormat="1" ht="11.4">
      <c r="A32" s="74"/>
      <c r="B32" s="69"/>
      <c r="C32" s="69" t="s">
        <v>110</v>
      </c>
      <c r="D32" s="75"/>
      <c r="E32" s="69"/>
      <c r="F32" s="76"/>
      <c r="G32" s="76"/>
      <c r="H32" s="76">
        <f>SUM(H28:H31)</f>
        <v>23188</v>
      </c>
      <c r="I32" s="76">
        <f>SUM(I28:I31)</f>
        <v>15480</v>
      </c>
    </row>
    <row r="33" spans="1:10" s="70" customFormat="1" ht="11.4">
      <c r="A33" s="77"/>
      <c r="D33" s="78"/>
      <c r="F33" s="78"/>
      <c r="G33" s="78"/>
      <c r="H33" s="78"/>
      <c r="I33" s="78"/>
    </row>
    <row r="34" spans="1:10" s="126" customFormat="1" ht="92.4">
      <c r="A34" s="123">
        <v>1</v>
      </c>
      <c r="B34" s="124" t="s">
        <v>306</v>
      </c>
      <c r="C34" s="124" t="s">
        <v>307</v>
      </c>
      <c r="D34" s="125">
        <v>6</v>
      </c>
      <c r="E34" s="124" t="s">
        <v>108</v>
      </c>
      <c r="F34" s="125">
        <v>3280</v>
      </c>
      <c r="G34" s="125">
        <v>2500</v>
      </c>
      <c r="H34" s="125">
        <f t="shared" ref="H34:H46" si="0">ROUND(D34*F34, 0)</f>
        <v>19680</v>
      </c>
      <c r="I34" s="125">
        <f t="shared" ref="I34:I46" si="1">ROUND(D34*G34, 0)</f>
        <v>15000</v>
      </c>
      <c r="J34" s="124"/>
    </row>
    <row r="35" spans="1:10" s="126" customFormat="1" ht="105.6">
      <c r="A35" s="123">
        <v>2</v>
      </c>
      <c r="B35" s="124" t="s">
        <v>308</v>
      </c>
      <c r="C35" s="124" t="s">
        <v>309</v>
      </c>
      <c r="D35" s="125">
        <v>6</v>
      </c>
      <c r="E35" s="124" t="s">
        <v>108</v>
      </c>
      <c r="F35" s="125">
        <v>5530</v>
      </c>
      <c r="G35" s="125">
        <v>2550</v>
      </c>
      <c r="H35" s="125">
        <f t="shared" si="0"/>
        <v>33180</v>
      </c>
      <c r="I35" s="125">
        <f t="shared" si="1"/>
        <v>15300</v>
      </c>
      <c r="J35" s="124"/>
    </row>
    <row r="36" spans="1:10" s="126" customFormat="1" ht="79.2">
      <c r="A36" s="123">
        <v>3</v>
      </c>
      <c r="B36" s="124" t="s">
        <v>310</v>
      </c>
      <c r="C36" s="124" t="s">
        <v>311</v>
      </c>
      <c r="D36" s="125">
        <v>6</v>
      </c>
      <c r="E36" s="124" t="s">
        <v>108</v>
      </c>
      <c r="F36" s="125">
        <v>7930</v>
      </c>
      <c r="G36" s="125">
        <v>200</v>
      </c>
      <c r="H36" s="125">
        <f t="shared" si="0"/>
        <v>47580</v>
      </c>
      <c r="I36" s="125">
        <f t="shared" si="1"/>
        <v>1200</v>
      </c>
      <c r="J36" s="124"/>
    </row>
    <row r="37" spans="1:10" s="126" customFormat="1" ht="92.4">
      <c r="A37" s="123">
        <v>4</v>
      </c>
      <c r="B37" s="124" t="s">
        <v>312</v>
      </c>
      <c r="C37" s="124" t="s">
        <v>313</v>
      </c>
      <c r="D37" s="125">
        <v>2</v>
      </c>
      <c r="E37" s="124" t="s">
        <v>108</v>
      </c>
      <c r="F37" s="125">
        <v>11890</v>
      </c>
      <c r="G37" s="125">
        <v>9850</v>
      </c>
      <c r="H37" s="125">
        <f t="shared" si="0"/>
        <v>23780</v>
      </c>
      <c r="I37" s="125">
        <f t="shared" si="1"/>
        <v>19700</v>
      </c>
      <c r="J37" s="124"/>
    </row>
    <row r="38" spans="1:10" s="126" customFormat="1" ht="92.4">
      <c r="A38" s="123">
        <v>5</v>
      </c>
      <c r="B38" s="124" t="s">
        <v>314</v>
      </c>
      <c r="C38" s="124" t="s">
        <v>315</v>
      </c>
      <c r="D38" s="125">
        <v>1</v>
      </c>
      <c r="E38" s="124" t="s">
        <v>108</v>
      </c>
      <c r="F38" s="125">
        <v>16200</v>
      </c>
      <c r="G38" s="125">
        <v>9850</v>
      </c>
      <c r="H38" s="125">
        <f t="shared" si="0"/>
        <v>16200</v>
      </c>
      <c r="I38" s="125">
        <f t="shared" si="1"/>
        <v>9850</v>
      </c>
      <c r="J38" s="124"/>
    </row>
    <row r="39" spans="1:10" s="126" customFormat="1" ht="92.4">
      <c r="A39" s="123">
        <v>6</v>
      </c>
      <c r="B39" s="124" t="s">
        <v>316</v>
      </c>
      <c r="C39" s="124" t="s">
        <v>317</v>
      </c>
      <c r="D39" s="125">
        <v>1</v>
      </c>
      <c r="E39" s="124" t="s">
        <v>108</v>
      </c>
      <c r="F39" s="125">
        <v>29079</v>
      </c>
      <c r="G39" s="125">
        <v>9850</v>
      </c>
      <c r="H39" s="125">
        <f t="shared" si="0"/>
        <v>29079</v>
      </c>
      <c r="I39" s="125">
        <f t="shared" si="1"/>
        <v>9850</v>
      </c>
      <c r="J39" s="124"/>
    </row>
    <row r="40" spans="1:10" s="126" customFormat="1" ht="92.4">
      <c r="A40" s="123">
        <v>7</v>
      </c>
      <c r="B40" s="124" t="s">
        <v>318</v>
      </c>
      <c r="C40" s="124" t="s">
        <v>319</v>
      </c>
      <c r="D40" s="125">
        <v>1</v>
      </c>
      <c r="E40" s="124" t="s">
        <v>108</v>
      </c>
      <c r="F40" s="125">
        <v>35400</v>
      </c>
      <c r="G40" s="125">
        <v>9850</v>
      </c>
      <c r="H40" s="125">
        <f t="shared" si="0"/>
        <v>35400</v>
      </c>
      <c r="I40" s="125">
        <f t="shared" si="1"/>
        <v>9850</v>
      </c>
      <c r="J40" s="124"/>
    </row>
    <row r="41" spans="1:10" s="126" customFormat="1" ht="92.4">
      <c r="A41" s="123">
        <v>8</v>
      </c>
      <c r="B41" s="124" t="s">
        <v>320</v>
      </c>
      <c r="C41" s="124" t="s">
        <v>321</v>
      </c>
      <c r="D41" s="125">
        <v>1</v>
      </c>
      <c r="E41" s="124" t="s">
        <v>108</v>
      </c>
      <c r="F41" s="125">
        <v>41520</v>
      </c>
      <c r="G41" s="125">
        <v>9850</v>
      </c>
      <c r="H41" s="125">
        <f t="shared" si="0"/>
        <v>41520</v>
      </c>
      <c r="I41" s="125">
        <f t="shared" si="1"/>
        <v>9850</v>
      </c>
      <c r="J41" s="124"/>
    </row>
    <row r="42" spans="1:10" s="126" customFormat="1" ht="52.8">
      <c r="A42" s="123">
        <v>9</v>
      </c>
      <c r="B42" s="124" t="s">
        <v>322</v>
      </c>
      <c r="C42" s="124" t="s">
        <v>323</v>
      </c>
      <c r="D42" s="125">
        <v>5</v>
      </c>
      <c r="E42" s="124" t="s">
        <v>108</v>
      </c>
      <c r="F42" s="125">
        <v>0</v>
      </c>
      <c r="G42" s="125">
        <v>2100</v>
      </c>
      <c r="H42" s="125">
        <f t="shared" si="0"/>
        <v>0</v>
      </c>
      <c r="I42" s="125">
        <f t="shared" si="1"/>
        <v>10500</v>
      </c>
      <c r="J42" s="124"/>
    </row>
    <row r="43" spans="1:10" s="126" customFormat="1" ht="52.8">
      <c r="A43" s="123">
        <v>10</v>
      </c>
      <c r="B43" s="124" t="s">
        <v>324</v>
      </c>
      <c r="C43" s="124" t="s">
        <v>325</v>
      </c>
      <c r="D43" s="125">
        <v>1</v>
      </c>
      <c r="E43" s="124" t="s">
        <v>108</v>
      </c>
      <c r="F43" s="125">
        <v>0</v>
      </c>
      <c r="G43" s="125">
        <v>2100</v>
      </c>
      <c r="H43" s="125">
        <f t="shared" si="0"/>
        <v>0</v>
      </c>
      <c r="I43" s="125">
        <f t="shared" si="1"/>
        <v>2100</v>
      </c>
      <c r="J43" s="124"/>
    </row>
    <row r="44" spans="1:10" s="126" customFormat="1" ht="26.4">
      <c r="A44" s="123">
        <v>11</v>
      </c>
      <c r="B44" s="124" t="s">
        <v>326</v>
      </c>
      <c r="C44" s="124" t="s">
        <v>327</v>
      </c>
      <c r="D44" s="125">
        <v>1</v>
      </c>
      <c r="E44" s="124" t="s">
        <v>108</v>
      </c>
      <c r="F44" s="125">
        <v>0</v>
      </c>
      <c r="G44" s="125">
        <v>23450</v>
      </c>
      <c r="H44" s="125">
        <f t="shared" si="0"/>
        <v>0</v>
      </c>
      <c r="I44" s="125">
        <f t="shared" si="1"/>
        <v>23450</v>
      </c>
      <c r="J44" s="124"/>
    </row>
    <row r="45" spans="1:10" s="126" customFormat="1" ht="52.8">
      <c r="A45" s="123">
        <v>12</v>
      </c>
      <c r="B45" s="124" t="s">
        <v>328</v>
      </c>
      <c r="C45" s="124" t="s">
        <v>329</v>
      </c>
      <c r="D45" s="125">
        <v>1</v>
      </c>
      <c r="E45" s="124" t="s">
        <v>330</v>
      </c>
      <c r="F45" s="125">
        <v>0</v>
      </c>
      <c r="G45" s="125">
        <v>56500</v>
      </c>
      <c r="H45" s="125">
        <f t="shared" si="0"/>
        <v>0</v>
      </c>
      <c r="I45" s="125">
        <f t="shared" si="1"/>
        <v>56500</v>
      </c>
      <c r="J45" s="124"/>
    </row>
    <row r="46" spans="1:10" s="126" customFormat="1" ht="52.8">
      <c r="A46" s="123">
        <v>13</v>
      </c>
      <c r="B46" s="124" t="s">
        <v>328</v>
      </c>
      <c r="C46" s="124" t="s">
        <v>331</v>
      </c>
      <c r="D46" s="125">
        <v>1</v>
      </c>
      <c r="E46" s="124" t="s">
        <v>57</v>
      </c>
      <c r="F46" s="125">
        <v>18900</v>
      </c>
      <c r="G46" s="125">
        <v>5650</v>
      </c>
      <c r="H46" s="125">
        <f t="shared" si="0"/>
        <v>18900</v>
      </c>
      <c r="I46" s="125">
        <f t="shared" si="1"/>
        <v>5650</v>
      </c>
      <c r="J46" s="124"/>
    </row>
    <row r="47" spans="1:10" s="70" customFormat="1" ht="11.4">
      <c r="A47" s="77"/>
      <c r="D47" s="78"/>
      <c r="F47" s="78"/>
      <c r="G47" s="78"/>
      <c r="H47" s="78"/>
      <c r="I47" s="78"/>
    </row>
    <row r="48" spans="1:10" s="70" customFormat="1" ht="11.4">
      <c r="A48" s="74"/>
      <c r="B48" s="69"/>
      <c r="C48" s="69" t="s">
        <v>110</v>
      </c>
      <c r="D48" s="75"/>
      <c r="E48" s="69"/>
      <c r="F48" s="76"/>
      <c r="G48" s="76"/>
      <c r="H48" s="76">
        <f>SUM(H34:H47)</f>
        <v>265319</v>
      </c>
      <c r="I48" s="76">
        <f>SUM(I34:I47)</f>
        <v>188800</v>
      </c>
    </row>
  </sheetData>
  <mergeCells count="14">
    <mergeCell ref="D12:E12"/>
    <mergeCell ref="F12:G12"/>
    <mergeCell ref="D6:E6"/>
    <mergeCell ref="F6:G6"/>
    <mergeCell ref="D10:E10"/>
    <mergeCell ref="F10:G10"/>
    <mergeCell ref="D7:E7"/>
    <mergeCell ref="F7:G7"/>
    <mergeCell ref="D8:E8"/>
    <mergeCell ref="F8:G8"/>
    <mergeCell ref="D9:E9"/>
    <mergeCell ref="F9:G9"/>
    <mergeCell ref="D11:E11"/>
    <mergeCell ref="F11:G11"/>
  </mergeCells>
  <pageMargins left="0.70866141732283472" right="0.70866141732283472" top="0.74803149606299213" bottom="0.74803149606299213" header="0.31496062992125984" footer="0.31496062992125984"/>
  <pageSetup paperSize="9" orientation="portrait" r:id="rId1"/>
  <headerFooter>
    <oddFooter>&amp;C&amp;F&amp;R&amp;P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
  <sheetViews>
    <sheetView zoomScale="107" zoomScaleNormal="107" workbookViewId="0">
      <selection activeCell="C57" sqref="C57"/>
    </sheetView>
  </sheetViews>
  <sheetFormatPr defaultColWidth="9.109375" defaultRowHeight="13.2"/>
  <cols>
    <col min="1" max="1" width="3" style="38" customWidth="1"/>
    <col min="2" max="2" width="6.88671875" style="32" customWidth="1"/>
    <col min="3" max="3" width="29.33203125" style="32" customWidth="1"/>
    <col min="4" max="4" width="6.33203125" style="39" customWidth="1"/>
    <col min="5" max="5" width="5.88671875" style="32" customWidth="1"/>
    <col min="6" max="7" width="8.33203125" style="39" customWidth="1"/>
    <col min="8" max="9" width="10.33203125" style="39" customWidth="1"/>
    <col min="10" max="16384" width="9.109375" style="32"/>
  </cols>
  <sheetData>
    <row r="1" spans="1:11" s="18" customFormat="1">
      <c r="A1" s="17" t="s">
        <v>111</v>
      </c>
      <c r="E1" s="19"/>
    </row>
    <row r="2" spans="1:11" s="18" customFormat="1">
      <c r="A2" s="20" t="s">
        <v>25</v>
      </c>
      <c r="E2" s="19"/>
    </row>
    <row r="3" spans="1:11" customFormat="1">
      <c r="E3" s="21"/>
    </row>
    <row r="4" spans="1:11" customFormat="1">
      <c r="B4" s="22" t="s">
        <v>332</v>
      </c>
      <c r="E4" s="21"/>
    </row>
    <row r="6" spans="1:11" s="64" customFormat="1" ht="20.399999999999999" customHeight="1">
      <c r="C6" s="65" t="s">
        <v>100</v>
      </c>
      <c r="D6" s="166" t="s">
        <v>101</v>
      </c>
      <c r="E6" s="166"/>
      <c r="F6" s="166" t="s">
        <v>102</v>
      </c>
      <c r="G6" s="166"/>
    </row>
    <row r="7" spans="1:11" s="64" customFormat="1" ht="15" customHeight="1">
      <c r="C7" s="66" t="s">
        <v>37</v>
      </c>
      <c r="D7" s="169">
        <f>H18</f>
        <v>5028</v>
      </c>
      <c r="E7" s="169"/>
      <c r="F7" s="169">
        <f>I18</f>
        <v>62316</v>
      </c>
      <c r="G7" s="169"/>
    </row>
    <row r="8" spans="1:11" s="64" customFormat="1" ht="25.5" customHeight="1">
      <c r="C8" s="66" t="s">
        <v>287</v>
      </c>
      <c r="D8" s="169">
        <f>H22</f>
        <v>1500</v>
      </c>
      <c r="E8" s="169"/>
      <c r="F8" s="169">
        <f>I22</f>
        <v>49400</v>
      </c>
      <c r="G8" s="169"/>
    </row>
    <row r="9" spans="1:11" s="66" customFormat="1" ht="14.25" customHeight="1">
      <c r="C9" s="66" t="s">
        <v>103</v>
      </c>
      <c r="D9" s="169">
        <f>H27</f>
        <v>38976</v>
      </c>
      <c r="E9" s="169"/>
      <c r="F9" s="169">
        <f>I27</f>
        <v>17400</v>
      </c>
      <c r="G9" s="169"/>
    </row>
    <row r="10" spans="1:11" s="66" customFormat="1" ht="12">
      <c r="C10" s="66" t="s">
        <v>104</v>
      </c>
      <c r="D10" s="169">
        <f>H35</f>
        <v>137182</v>
      </c>
      <c r="E10" s="169"/>
      <c r="F10" s="169">
        <f>I35</f>
        <v>67088</v>
      </c>
      <c r="G10" s="169"/>
    </row>
    <row r="11" spans="1:11" s="66" customFormat="1" ht="24">
      <c r="C11" s="66" t="s">
        <v>105</v>
      </c>
      <c r="D11" s="168">
        <f>H59</f>
        <v>511424</v>
      </c>
      <c r="E11" s="168"/>
      <c r="F11" s="168">
        <f>I59</f>
        <v>213849</v>
      </c>
      <c r="G11" s="168"/>
    </row>
    <row r="12" spans="1:11" s="64" customFormat="1" ht="15" customHeight="1" thickBot="1">
      <c r="C12" s="67" t="s">
        <v>106</v>
      </c>
      <c r="D12" s="165">
        <f>SUM(D7:E11)</f>
        <v>694110</v>
      </c>
      <c r="E12" s="165"/>
      <c r="F12" s="165">
        <f>SUM(F7:G11)</f>
        <v>410053</v>
      </c>
      <c r="G12" s="165"/>
    </row>
    <row r="13" spans="1:11" s="24" customFormat="1" ht="10.8" thickTop="1">
      <c r="B13" s="25"/>
      <c r="C13" s="25"/>
    </row>
    <row r="14" spans="1:11" s="27" customFormat="1" ht="26.4">
      <c r="A14" s="120" t="s">
        <v>27</v>
      </c>
      <c r="B14" s="121" t="s">
        <v>107</v>
      </c>
      <c r="C14" s="121" t="s">
        <v>49</v>
      </c>
      <c r="D14" s="122" t="s">
        <v>50</v>
      </c>
      <c r="E14" s="121" t="s">
        <v>51</v>
      </c>
      <c r="F14" s="122" t="s">
        <v>52</v>
      </c>
      <c r="G14" s="122" t="s">
        <v>53</v>
      </c>
      <c r="H14" s="122" t="s">
        <v>54</v>
      </c>
      <c r="I14" s="122" t="s">
        <v>55</v>
      </c>
      <c r="J14" s="26"/>
    </row>
    <row r="15" spans="1:11" ht="66">
      <c r="A15" s="123">
        <v>1</v>
      </c>
      <c r="B15" s="124" t="s">
        <v>288</v>
      </c>
      <c r="C15" s="124" t="s">
        <v>289</v>
      </c>
      <c r="D15" s="125">
        <v>4</v>
      </c>
      <c r="E15" s="124" t="s">
        <v>108</v>
      </c>
      <c r="F15" s="145">
        <v>299</v>
      </c>
      <c r="G15" s="145">
        <v>4524</v>
      </c>
      <c r="H15" s="125">
        <f>ROUND(D15*F15, 0)</f>
        <v>1196</v>
      </c>
      <c r="I15" s="125">
        <f>ROUND(D15*G15, 0)</f>
        <v>18096</v>
      </c>
      <c r="J15" s="29"/>
      <c r="K15" s="29"/>
    </row>
    <row r="16" spans="1:11" ht="79.2">
      <c r="A16" s="123">
        <v>2</v>
      </c>
      <c r="B16" s="124" t="s">
        <v>333</v>
      </c>
      <c r="C16" s="124" t="s">
        <v>334</v>
      </c>
      <c r="D16" s="125">
        <v>4</v>
      </c>
      <c r="E16" s="124" t="s">
        <v>108</v>
      </c>
      <c r="F16" s="145">
        <v>958</v>
      </c>
      <c r="G16" s="145">
        <v>8580</v>
      </c>
      <c r="H16" s="125">
        <f>ROUND(D16*F16, 0)</f>
        <v>3832</v>
      </c>
      <c r="I16" s="125">
        <f>ROUND(D16*G16, 0)</f>
        <v>34320</v>
      </c>
      <c r="J16" s="29"/>
      <c r="K16" s="29"/>
    </row>
    <row r="17" spans="1:11" ht="26.4">
      <c r="A17" s="127">
        <v>3</v>
      </c>
      <c r="B17" s="128" t="s">
        <v>290</v>
      </c>
      <c r="C17" s="128" t="s">
        <v>291</v>
      </c>
      <c r="D17" s="129">
        <v>6</v>
      </c>
      <c r="E17" s="128" t="s">
        <v>109</v>
      </c>
      <c r="F17" s="145">
        <v>0</v>
      </c>
      <c r="G17" s="145">
        <v>1650</v>
      </c>
      <c r="H17" s="129">
        <f>ROUND(D17*F17, 0)</f>
        <v>0</v>
      </c>
      <c r="I17" s="129">
        <f>ROUND(D17*G17, 0)</f>
        <v>9900</v>
      </c>
      <c r="J17" s="29"/>
      <c r="K17" s="29"/>
    </row>
    <row r="18" spans="1:11" s="37" customFormat="1">
      <c r="A18" s="33"/>
      <c r="B18" s="34"/>
      <c r="C18" s="34" t="s">
        <v>110</v>
      </c>
      <c r="D18" s="35"/>
      <c r="E18" s="34"/>
      <c r="F18" s="35"/>
      <c r="G18" s="35"/>
      <c r="H18" s="35">
        <f>ROUND(SUM(H15:H17),0)</f>
        <v>5028</v>
      </c>
      <c r="I18" s="35">
        <f>ROUND(SUM(I15:I17),0)</f>
        <v>62316</v>
      </c>
      <c r="J18" s="26"/>
      <c r="K18" s="26"/>
    </row>
    <row r="19" spans="1:11" s="37" customFormat="1">
      <c r="A19" s="130"/>
      <c r="B19" s="26"/>
      <c r="C19" s="26"/>
      <c r="D19" s="131"/>
      <c r="E19" s="26"/>
      <c r="F19" s="131"/>
      <c r="G19" s="131"/>
      <c r="H19" s="131"/>
      <c r="I19" s="131"/>
      <c r="J19" s="26"/>
      <c r="K19" s="26"/>
    </row>
    <row r="20" spans="1:11" s="126" customFormat="1" ht="39.6">
      <c r="A20" s="123">
        <v>1</v>
      </c>
      <c r="B20" s="124" t="s">
        <v>292</v>
      </c>
      <c r="C20" s="124" t="s">
        <v>335</v>
      </c>
      <c r="D20" s="125">
        <v>25</v>
      </c>
      <c r="E20" s="124" t="s">
        <v>109</v>
      </c>
      <c r="F20" s="145">
        <v>15</v>
      </c>
      <c r="G20" s="145">
        <v>936</v>
      </c>
      <c r="H20" s="125">
        <f>ROUND(D20*F20, 0)</f>
        <v>375</v>
      </c>
      <c r="I20" s="125">
        <f>ROUND(D20*G20, 0)</f>
        <v>23400</v>
      </c>
      <c r="J20" s="124"/>
    </row>
    <row r="21" spans="1:11" s="126" customFormat="1" ht="26.4">
      <c r="A21" s="123">
        <v>2</v>
      </c>
      <c r="B21" s="124" t="s">
        <v>336</v>
      </c>
      <c r="C21" s="124" t="s">
        <v>337</v>
      </c>
      <c r="D21" s="125">
        <v>25</v>
      </c>
      <c r="E21" s="124" t="s">
        <v>109</v>
      </c>
      <c r="F21" s="145">
        <v>45</v>
      </c>
      <c r="G21" s="145">
        <v>1040</v>
      </c>
      <c r="H21" s="125">
        <f>ROUND(D21*F21, 0)</f>
        <v>1125</v>
      </c>
      <c r="I21" s="125">
        <f>ROUND(D21*G21, 0)</f>
        <v>26000</v>
      </c>
      <c r="J21" s="124"/>
    </row>
    <row r="22" spans="1:11" s="37" customFormat="1">
      <c r="A22" s="33"/>
      <c r="B22" s="34"/>
      <c r="C22" s="34" t="s">
        <v>110</v>
      </c>
      <c r="D22" s="35"/>
      <c r="E22" s="34"/>
      <c r="F22" s="35"/>
      <c r="G22" s="35"/>
      <c r="H22" s="35">
        <f>ROUND(SUM(H20:H21),0)</f>
        <v>1500</v>
      </c>
      <c r="I22" s="35">
        <f>ROUND(SUM(I20:I21),0)</f>
        <v>49400</v>
      </c>
      <c r="J22" s="26"/>
      <c r="K22" s="26"/>
    </row>
    <row r="23" spans="1:11" s="37" customFormat="1">
      <c r="A23" s="130"/>
      <c r="B23" s="26"/>
      <c r="C23" s="26"/>
      <c r="D23" s="131"/>
      <c r="E23" s="26"/>
      <c r="F23" s="131"/>
      <c r="G23" s="131"/>
      <c r="H23" s="131"/>
      <c r="I23" s="131"/>
      <c r="J23" s="26"/>
      <c r="K23" s="26"/>
    </row>
    <row r="24" spans="1:11" s="126" customFormat="1" ht="145.19999999999999">
      <c r="A24" s="123">
        <v>1</v>
      </c>
      <c r="B24" s="124" t="s">
        <v>294</v>
      </c>
      <c r="C24" s="124" t="s">
        <v>338</v>
      </c>
      <c r="D24" s="125">
        <v>12</v>
      </c>
      <c r="E24" s="124" t="s">
        <v>109</v>
      </c>
      <c r="F24" s="125">
        <v>1450</v>
      </c>
      <c r="G24" s="125">
        <v>695</v>
      </c>
      <c r="H24" s="125">
        <f>ROUND(D24*F24, 0)</f>
        <v>17400</v>
      </c>
      <c r="I24" s="125">
        <f>ROUND(D24*G24, 0)</f>
        <v>8340</v>
      </c>
      <c r="J24" s="124"/>
      <c r="K24" s="124"/>
    </row>
    <row r="25" spans="1:11" s="126" customFormat="1" ht="145.19999999999999">
      <c r="A25" s="123">
        <v>2</v>
      </c>
      <c r="B25" s="124" t="s">
        <v>296</v>
      </c>
      <c r="C25" s="124" t="s">
        <v>339</v>
      </c>
      <c r="D25" s="125">
        <v>12</v>
      </c>
      <c r="E25" s="124" t="s">
        <v>109</v>
      </c>
      <c r="F25" s="125">
        <v>1798</v>
      </c>
      <c r="G25" s="125">
        <v>755</v>
      </c>
      <c r="H25" s="125">
        <f>ROUND(D25*F25, 0)</f>
        <v>21576</v>
      </c>
      <c r="I25" s="125">
        <f>ROUND(D25*G25, 0)</f>
        <v>9060</v>
      </c>
      <c r="J25" s="124"/>
      <c r="K25" s="124"/>
    </row>
    <row r="26" spans="1:11" s="70" customFormat="1" ht="12">
      <c r="A26" s="71"/>
      <c r="B26" s="68"/>
      <c r="C26" s="68"/>
      <c r="D26" s="72"/>
      <c r="E26" s="68"/>
      <c r="F26" s="73"/>
      <c r="G26" s="73"/>
      <c r="H26" s="73"/>
      <c r="I26" s="73"/>
    </row>
    <row r="27" spans="1:11" s="70" customFormat="1" ht="11.4">
      <c r="A27" s="74"/>
      <c r="B27" s="69"/>
      <c r="C27" s="69" t="s">
        <v>110</v>
      </c>
      <c r="D27" s="75"/>
      <c r="E27" s="69"/>
      <c r="F27" s="76"/>
      <c r="G27" s="76"/>
      <c r="H27" s="76">
        <f>SUM(H24:H26)</f>
        <v>38976</v>
      </c>
      <c r="I27" s="76">
        <f>SUM(I24:I26)</f>
        <v>17400</v>
      </c>
    </row>
    <row r="28" spans="1:11" s="70" customFormat="1" ht="11.4">
      <c r="A28" s="77"/>
      <c r="D28" s="78"/>
      <c r="F28" s="78"/>
      <c r="G28" s="78"/>
      <c r="H28" s="78"/>
      <c r="I28" s="78"/>
    </row>
    <row r="29" spans="1:11" s="126" customFormat="1" ht="132">
      <c r="A29" s="123">
        <v>1</v>
      </c>
      <c r="B29" s="124" t="s">
        <v>340</v>
      </c>
      <c r="C29" s="124" t="s">
        <v>341</v>
      </c>
      <c r="D29" s="125">
        <v>12</v>
      </c>
      <c r="E29" s="124" t="s">
        <v>109</v>
      </c>
      <c r="F29" s="125">
        <v>1880</v>
      </c>
      <c r="G29" s="125">
        <v>550</v>
      </c>
      <c r="H29" s="125">
        <f>ROUND(D29*F29, 0)</f>
        <v>22560</v>
      </c>
      <c r="I29" s="125">
        <f>ROUND(D29*G29, 0)</f>
        <v>6600</v>
      </c>
      <c r="J29" s="124"/>
    </row>
    <row r="30" spans="1:11" s="126" customFormat="1" ht="132">
      <c r="A30" s="123">
        <v>2</v>
      </c>
      <c r="B30" s="124" t="s">
        <v>342</v>
      </c>
      <c r="C30" s="124" t="s">
        <v>343</v>
      </c>
      <c r="D30" s="125">
        <v>12</v>
      </c>
      <c r="E30" s="124" t="s">
        <v>109</v>
      </c>
      <c r="F30" s="125">
        <v>2290</v>
      </c>
      <c r="G30" s="125">
        <v>600</v>
      </c>
      <c r="H30" s="125">
        <f>ROUND(D30*F30, 0)</f>
        <v>27480</v>
      </c>
      <c r="I30" s="125">
        <f>ROUND(D30*G30, 0)</f>
        <v>7200</v>
      </c>
      <c r="J30" s="124"/>
    </row>
    <row r="31" spans="1:11" s="126" customFormat="1" ht="145.19999999999999">
      <c r="A31" s="123">
        <v>3</v>
      </c>
      <c r="B31" s="124" t="s">
        <v>344</v>
      </c>
      <c r="C31" s="124" t="s">
        <v>345</v>
      </c>
      <c r="D31" s="125">
        <v>2</v>
      </c>
      <c r="E31" s="124" t="s">
        <v>109</v>
      </c>
      <c r="F31" s="125">
        <v>6210</v>
      </c>
      <c r="G31" s="125">
        <v>2100</v>
      </c>
      <c r="H31" s="125">
        <f>ROUND(D31*F31, 0)</f>
        <v>12420</v>
      </c>
      <c r="I31" s="125">
        <f>ROUND(D31*G31, 0)</f>
        <v>4200</v>
      </c>
      <c r="J31" s="124"/>
    </row>
    <row r="32" spans="1:11" s="126" customFormat="1" ht="145.19999999999999">
      <c r="A32" s="123">
        <v>4</v>
      </c>
      <c r="B32" s="124" t="s">
        <v>346</v>
      </c>
      <c r="C32" s="124" t="s">
        <v>347</v>
      </c>
      <c r="D32" s="125">
        <v>6</v>
      </c>
      <c r="E32" s="124" t="s">
        <v>109</v>
      </c>
      <c r="F32" s="145">
        <v>5479</v>
      </c>
      <c r="G32" s="145">
        <v>2496</v>
      </c>
      <c r="H32" s="125">
        <f>ROUND(D32*F32, 0)</f>
        <v>32874</v>
      </c>
      <c r="I32" s="125">
        <f>ROUND(D32*G32, 0)</f>
        <v>14976</v>
      </c>
      <c r="J32" s="124"/>
    </row>
    <row r="33" spans="1:10" s="126" customFormat="1" ht="118.8">
      <c r="A33" s="123">
        <v>5</v>
      </c>
      <c r="B33" s="124" t="s">
        <v>348</v>
      </c>
      <c r="C33" s="124" t="s">
        <v>349</v>
      </c>
      <c r="D33" s="125">
        <v>8</v>
      </c>
      <c r="E33" s="124" t="s">
        <v>109</v>
      </c>
      <c r="F33" s="145">
        <v>5231</v>
      </c>
      <c r="G33" s="145">
        <v>4264</v>
      </c>
      <c r="H33" s="125">
        <f>ROUND(D33*F33, 0)</f>
        <v>41848</v>
      </c>
      <c r="I33" s="125">
        <f>ROUND(D33*G33, 0)</f>
        <v>34112</v>
      </c>
      <c r="J33" s="124"/>
    </row>
    <row r="34" spans="1:10" s="70" customFormat="1">
      <c r="A34" s="71"/>
      <c r="B34" s="68"/>
      <c r="C34" s="68"/>
      <c r="D34" s="30"/>
      <c r="E34" s="68"/>
      <c r="F34" s="73"/>
      <c r="G34" s="73"/>
      <c r="H34" s="73"/>
      <c r="I34" s="73"/>
    </row>
    <row r="35" spans="1:10" s="70" customFormat="1" ht="11.4">
      <c r="A35" s="74"/>
      <c r="B35" s="69"/>
      <c r="C35" s="69" t="s">
        <v>110</v>
      </c>
      <c r="D35" s="75"/>
      <c r="E35" s="69"/>
      <c r="F35" s="76"/>
      <c r="G35" s="76"/>
      <c r="H35" s="76">
        <f>SUM(H29:H34)</f>
        <v>137182</v>
      </c>
      <c r="I35" s="76">
        <f>SUM(I29:I34)</f>
        <v>67088</v>
      </c>
    </row>
    <row r="36" spans="1:10" s="70" customFormat="1" ht="11.4">
      <c r="A36" s="77"/>
      <c r="D36" s="78"/>
      <c r="F36" s="78"/>
      <c r="G36" s="78"/>
      <c r="H36" s="78"/>
      <c r="I36" s="78"/>
    </row>
    <row r="37" spans="1:10" s="126" customFormat="1" ht="105.6">
      <c r="A37" s="123">
        <v>1</v>
      </c>
      <c r="B37" s="124" t="s">
        <v>350</v>
      </c>
      <c r="C37" s="124" t="s">
        <v>351</v>
      </c>
      <c r="D37" s="125">
        <v>3</v>
      </c>
      <c r="E37" s="124" t="s">
        <v>108</v>
      </c>
      <c r="F37" s="125">
        <v>3780</v>
      </c>
      <c r="G37" s="125">
        <v>1560</v>
      </c>
      <c r="H37" s="125">
        <f t="shared" ref="H37:H57" si="0">ROUND(D37*F37, 0)</f>
        <v>11340</v>
      </c>
      <c r="I37" s="125">
        <f t="shared" ref="I37:I57" si="1">ROUND(D37*G37, 0)</f>
        <v>4680</v>
      </c>
      <c r="J37" s="124"/>
    </row>
    <row r="38" spans="1:10" s="126" customFormat="1" ht="118.8">
      <c r="A38" s="123">
        <v>2</v>
      </c>
      <c r="B38" s="124" t="s">
        <v>352</v>
      </c>
      <c r="C38" s="124" t="s">
        <v>353</v>
      </c>
      <c r="D38" s="125">
        <v>5</v>
      </c>
      <c r="E38" s="124" t="s">
        <v>108</v>
      </c>
      <c r="F38" s="145">
        <v>866</v>
      </c>
      <c r="G38" s="145">
        <v>2756</v>
      </c>
      <c r="H38" s="125">
        <f t="shared" si="0"/>
        <v>4330</v>
      </c>
      <c r="I38" s="125">
        <f t="shared" si="1"/>
        <v>13780</v>
      </c>
      <c r="J38" s="124"/>
    </row>
    <row r="39" spans="1:10" s="126" customFormat="1" ht="105.6">
      <c r="A39" s="123">
        <v>3</v>
      </c>
      <c r="B39" s="124" t="s">
        <v>354</v>
      </c>
      <c r="C39" s="124" t="s">
        <v>355</v>
      </c>
      <c r="D39" s="125">
        <v>1</v>
      </c>
      <c r="E39" s="124" t="s">
        <v>108</v>
      </c>
      <c r="F39" s="125">
        <v>990</v>
      </c>
      <c r="G39" s="125">
        <v>2510</v>
      </c>
      <c r="H39" s="125">
        <f t="shared" si="0"/>
        <v>990</v>
      </c>
      <c r="I39" s="125">
        <f t="shared" si="1"/>
        <v>2510</v>
      </c>
      <c r="J39" s="124"/>
    </row>
    <row r="40" spans="1:10" s="126" customFormat="1" ht="66">
      <c r="A40" s="123">
        <v>4</v>
      </c>
      <c r="B40" s="124" t="s">
        <v>356</v>
      </c>
      <c r="C40" s="124" t="s">
        <v>357</v>
      </c>
      <c r="D40" s="125">
        <v>1</v>
      </c>
      <c r="E40" s="124" t="s">
        <v>108</v>
      </c>
      <c r="F40" s="145">
        <v>112565</v>
      </c>
      <c r="G40" s="145">
        <v>12455</v>
      </c>
      <c r="H40" s="125">
        <f t="shared" si="0"/>
        <v>112565</v>
      </c>
      <c r="I40" s="125">
        <f t="shared" si="1"/>
        <v>12455</v>
      </c>
      <c r="J40" s="124"/>
    </row>
    <row r="41" spans="1:10" s="126" customFormat="1" ht="79.2">
      <c r="A41" s="123">
        <v>5</v>
      </c>
      <c r="B41" s="124" t="s">
        <v>358</v>
      </c>
      <c r="C41" s="124" t="s">
        <v>359</v>
      </c>
      <c r="D41" s="125">
        <v>2</v>
      </c>
      <c r="E41" s="124" t="s">
        <v>108</v>
      </c>
      <c r="F41" s="145">
        <v>9680</v>
      </c>
      <c r="G41" s="145">
        <v>2652</v>
      </c>
      <c r="H41" s="125">
        <f t="shared" si="0"/>
        <v>19360</v>
      </c>
      <c r="I41" s="125">
        <f t="shared" si="1"/>
        <v>5304</v>
      </c>
      <c r="J41" s="124"/>
    </row>
    <row r="42" spans="1:10" s="126" customFormat="1" ht="92.4">
      <c r="A42" s="123">
        <v>6</v>
      </c>
      <c r="B42" s="124" t="s">
        <v>360</v>
      </c>
      <c r="C42" s="124" t="s">
        <v>361</v>
      </c>
      <c r="D42" s="125">
        <v>1</v>
      </c>
      <c r="E42" s="124" t="s">
        <v>108</v>
      </c>
      <c r="F42" s="145">
        <v>18676</v>
      </c>
      <c r="G42" s="145">
        <v>10296</v>
      </c>
      <c r="H42" s="125">
        <f t="shared" si="0"/>
        <v>18676</v>
      </c>
      <c r="I42" s="125">
        <f t="shared" si="1"/>
        <v>10296</v>
      </c>
      <c r="J42" s="124"/>
    </row>
    <row r="43" spans="1:10" s="126" customFormat="1" ht="105.6">
      <c r="A43" s="123">
        <v>7</v>
      </c>
      <c r="B43" s="124" t="s">
        <v>115</v>
      </c>
      <c r="C43" s="124" t="s">
        <v>362</v>
      </c>
      <c r="D43" s="125">
        <v>1</v>
      </c>
      <c r="E43" s="124" t="s">
        <v>108</v>
      </c>
      <c r="F43" s="125">
        <v>36500</v>
      </c>
      <c r="G43" s="125">
        <v>7800</v>
      </c>
      <c r="H43" s="125">
        <f t="shared" si="0"/>
        <v>36500</v>
      </c>
      <c r="I43" s="125">
        <f t="shared" si="1"/>
        <v>7800</v>
      </c>
      <c r="J43" s="124"/>
    </row>
    <row r="44" spans="1:10" s="126" customFormat="1" ht="92.4">
      <c r="A44" s="123">
        <v>8</v>
      </c>
      <c r="B44" s="124" t="s">
        <v>363</v>
      </c>
      <c r="C44" s="124" t="s">
        <v>364</v>
      </c>
      <c r="D44" s="125">
        <v>1</v>
      </c>
      <c r="E44" s="124" t="s">
        <v>108</v>
      </c>
      <c r="F44" s="145">
        <v>15080</v>
      </c>
      <c r="G44" s="145">
        <v>8840</v>
      </c>
      <c r="H44" s="125">
        <f t="shared" si="0"/>
        <v>15080</v>
      </c>
      <c r="I44" s="125">
        <f t="shared" si="1"/>
        <v>8840</v>
      </c>
      <c r="J44" s="124"/>
    </row>
    <row r="45" spans="1:10" s="126" customFormat="1" ht="66">
      <c r="A45" s="123">
        <v>9</v>
      </c>
      <c r="B45" s="124" t="s">
        <v>365</v>
      </c>
      <c r="C45" s="124" t="s">
        <v>366</v>
      </c>
      <c r="D45" s="125">
        <v>1</v>
      </c>
      <c r="E45" s="124" t="s">
        <v>108</v>
      </c>
      <c r="F45" s="145">
        <v>17990</v>
      </c>
      <c r="G45" s="145">
        <v>5044</v>
      </c>
      <c r="H45" s="125">
        <f t="shared" si="0"/>
        <v>17990</v>
      </c>
      <c r="I45" s="125">
        <f t="shared" si="1"/>
        <v>5044</v>
      </c>
      <c r="J45" s="124"/>
    </row>
    <row r="46" spans="1:10" s="126" customFormat="1" ht="66">
      <c r="A46" s="123">
        <v>10</v>
      </c>
      <c r="B46" s="124" t="s">
        <v>367</v>
      </c>
      <c r="C46" s="124" t="s">
        <v>368</v>
      </c>
      <c r="D46" s="125">
        <v>2</v>
      </c>
      <c r="E46" s="124" t="s">
        <v>108</v>
      </c>
      <c r="F46" s="145">
        <v>21900</v>
      </c>
      <c r="G46" s="145">
        <v>8424</v>
      </c>
      <c r="H46" s="125">
        <f t="shared" si="0"/>
        <v>43800</v>
      </c>
      <c r="I46" s="125">
        <f t="shared" si="1"/>
        <v>16848</v>
      </c>
      <c r="J46" s="124"/>
    </row>
    <row r="47" spans="1:10" s="126" customFormat="1" ht="90.6" customHeight="1">
      <c r="A47" s="123">
        <v>11</v>
      </c>
      <c r="B47" s="124" t="s">
        <v>369</v>
      </c>
      <c r="C47" s="124" t="s">
        <v>370</v>
      </c>
      <c r="D47" s="125">
        <v>1</v>
      </c>
      <c r="E47" s="124" t="s">
        <v>108</v>
      </c>
      <c r="F47" s="145">
        <v>36855</v>
      </c>
      <c r="G47" s="145">
        <v>8424</v>
      </c>
      <c r="H47" s="125">
        <f t="shared" si="0"/>
        <v>36855</v>
      </c>
      <c r="I47" s="125">
        <f t="shared" si="1"/>
        <v>8424</v>
      </c>
      <c r="J47" s="124"/>
    </row>
    <row r="48" spans="1:10" s="126" customFormat="1" ht="66">
      <c r="A48" s="123">
        <v>12</v>
      </c>
      <c r="B48" s="124" t="s">
        <v>371</v>
      </c>
      <c r="C48" s="124" t="s">
        <v>372</v>
      </c>
      <c r="D48" s="125">
        <v>2</v>
      </c>
      <c r="E48" s="124" t="s">
        <v>108</v>
      </c>
      <c r="F48" s="145">
        <v>3934</v>
      </c>
      <c r="G48" s="145">
        <v>3224</v>
      </c>
      <c r="H48" s="125">
        <f t="shared" si="0"/>
        <v>7868</v>
      </c>
      <c r="I48" s="125">
        <f t="shared" si="1"/>
        <v>6448</v>
      </c>
      <c r="J48" s="124"/>
    </row>
    <row r="49" spans="1:10" s="126" customFormat="1" ht="52.8">
      <c r="A49" s="123">
        <v>13</v>
      </c>
      <c r="B49" s="124" t="s">
        <v>373</v>
      </c>
      <c r="C49" s="124" t="s">
        <v>374</v>
      </c>
      <c r="D49" s="125">
        <v>1</v>
      </c>
      <c r="E49" s="124" t="s">
        <v>108</v>
      </c>
      <c r="F49" s="145">
        <v>5744</v>
      </c>
      <c r="G49" s="145">
        <v>2556</v>
      </c>
      <c r="H49" s="125">
        <f t="shared" si="0"/>
        <v>5744</v>
      </c>
      <c r="I49" s="125">
        <f t="shared" si="1"/>
        <v>2556</v>
      </c>
      <c r="J49" s="124"/>
    </row>
    <row r="50" spans="1:10" s="126" customFormat="1" ht="52.8">
      <c r="A50" s="123">
        <v>14</v>
      </c>
      <c r="B50" s="124" t="s">
        <v>375</v>
      </c>
      <c r="C50" s="124" t="s">
        <v>376</v>
      </c>
      <c r="D50" s="125">
        <v>1</v>
      </c>
      <c r="E50" s="124" t="s">
        <v>108</v>
      </c>
      <c r="F50" s="145">
        <v>3474</v>
      </c>
      <c r="G50" s="145">
        <v>2860</v>
      </c>
      <c r="H50" s="125">
        <f t="shared" si="0"/>
        <v>3474</v>
      </c>
      <c r="I50" s="125">
        <f t="shared" si="1"/>
        <v>2860</v>
      </c>
      <c r="J50" s="124"/>
    </row>
    <row r="51" spans="1:10" s="126" customFormat="1" ht="39.6">
      <c r="A51" s="123">
        <v>15</v>
      </c>
      <c r="B51" s="124" t="s">
        <v>377</v>
      </c>
      <c r="C51" s="124" t="s">
        <v>378</v>
      </c>
      <c r="D51" s="125">
        <v>1</v>
      </c>
      <c r="E51" s="124" t="s">
        <v>108</v>
      </c>
      <c r="F51" s="145">
        <v>3755</v>
      </c>
      <c r="G51" s="145">
        <v>2860</v>
      </c>
      <c r="H51" s="125">
        <f t="shared" si="0"/>
        <v>3755</v>
      </c>
      <c r="I51" s="125">
        <f t="shared" si="1"/>
        <v>2860</v>
      </c>
      <c r="J51" s="124"/>
    </row>
    <row r="52" spans="1:10" s="126" customFormat="1" ht="66">
      <c r="A52" s="123">
        <v>16</v>
      </c>
      <c r="B52" s="124" t="s">
        <v>379</v>
      </c>
      <c r="C52" s="124" t="s">
        <v>380</v>
      </c>
      <c r="D52" s="125">
        <v>1</v>
      </c>
      <c r="E52" s="124" t="s">
        <v>108</v>
      </c>
      <c r="F52" s="145">
        <v>7985</v>
      </c>
      <c r="G52" s="145">
        <v>2860</v>
      </c>
      <c r="H52" s="125">
        <f t="shared" si="0"/>
        <v>7985</v>
      </c>
      <c r="I52" s="125">
        <f t="shared" si="1"/>
        <v>2860</v>
      </c>
      <c r="J52" s="124"/>
    </row>
    <row r="53" spans="1:10" s="126" customFormat="1" ht="52.8">
      <c r="A53" s="123">
        <v>17</v>
      </c>
      <c r="B53" s="124" t="s">
        <v>381</v>
      </c>
      <c r="C53" s="124" t="s">
        <v>382</v>
      </c>
      <c r="D53" s="125">
        <v>1</v>
      </c>
      <c r="E53" s="124" t="s">
        <v>108</v>
      </c>
      <c r="F53" s="145">
        <v>13650</v>
      </c>
      <c r="G53" s="145">
        <v>1144</v>
      </c>
      <c r="H53" s="125">
        <f t="shared" si="0"/>
        <v>13650</v>
      </c>
      <c r="I53" s="125">
        <f t="shared" si="1"/>
        <v>1144</v>
      </c>
      <c r="J53" s="124"/>
    </row>
    <row r="54" spans="1:10" s="126" customFormat="1" ht="52.8">
      <c r="A54" s="123">
        <v>18</v>
      </c>
      <c r="B54" s="124" t="s">
        <v>383</v>
      </c>
      <c r="C54" s="124" t="s">
        <v>384</v>
      </c>
      <c r="D54" s="125">
        <v>1</v>
      </c>
      <c r="E54" s="124" t="s">
        <v>108</v>
      </c>
      <c r="F54" s="125">
        <v>25400</v>
      </c>
      <c r="G54" s="125">
        <v>4330</v>
      </c>
      <c r="H54" s="125">
        <f t="shared" si="0"/>
        <v>25400</v>
      </c>
      <c r="I54" s="125">
        <f t="shared" si="1"/>
        <v>4330</v>
      </c>
      <c r="J54" s="124"/>
    </row>
    <row r="55" spans="1:10" s="126" customFormat="1" ht="52.8">
      <c r="A55" s="123">
        <v>19</v>
      </c>
      <c r="B55" s="124" t="s">
        <v>385</v>
      </c>
      <c r="C55" s="124" t="s">
        <v>386</v>
      </c>
      <c r="D55" s="125">
        <v>1</v>
      </c>
      <c r="E55" s="124" t="s">
        <v>108</v>
      </c>
      <c r="F55" s="125">
        <v>56574</v>
      </c>
      <c r="G55" s="125">
        <v>13544</v>
      </c>
      <c r="H55" s="125">
        <f t="shared" si="0"/>
        <v>56574</v>
      </c>
      <c r="I55" s="125">
        <f t="shared" si="1"/>
        <v>13544</v>
      </c>
      <c r="J55" s="124"/>
    </row>
    <row r="56" spans="1:10" s="126" customFormat="1" ht="52.8">
      <c r="A56" s="123">
        <v>20</v>
      </c>
      <c r="B56" s="124" t="s">
        <v>387</v>
      </c>
      <c r="C56" s="124" t="s">
        <v>388</v>
      </c>
      <c r="D56" s="125">
        <v>2</v>
      </c>
      <c r="E56" s="124" t="s">
        <v>108</v>
      </c>
      <c r="F56" s="125">
        <v>34744</v>
      </c>
      <c r="G56" s="125">
        <v>7855</v>
      </c>
      <c r="H56" s="125">
        <f t="shared" si="0"/>
        <v>69488</v>
      </c>
      <c r="I56" s="125">
        <f t="shared" si="1"/>
        <v>15710</v>
      </c>
      <c r="J56" s="124"/>
    </row>
    <row r="57" spans="1:10" s="126" customFormat="1" ht="52.8">
      <c r="A57" s="123">
        <v>21</v>
      </c>
      <c r="B57" s="124" t="s">
        <v>389</v>
      </c>
      <c r="C57" s="124" t="s">
        <v>329</v>
      </c>
      <c r="D57" s="125">
        <v>1</v>
      </c>
      <c r="E57" s="124" t="s">
        <v>330</v>
      </c>
      <c r="F57" s="125"/>
      <c r="G57" s="125">
        <v>65556</v>
      </c>
      <c r="H57" s="125">
        <f t="shared" si="0"/>
        <v>0</v>
      </c>
      <c r="I57" s="125">
        <f t="shared" si="1"/>
        <v>65556</v>
      </c>
      <c r="J57" s="124"/>
    </row>
    <row r="58" spans="1:10" s="70" customFormat="1">
      <c r="A58" s="71"/>
      <c r="B58" s="68"/>
      <c r="C58" s="68"/>
      <c r="D58" s="30"/>
      <c r="E58" s="68"/>
      <c r="F58" s="73"/>
      <c r="G58" s="73"/>
      <c r="H58" s="73"/>
      <c r="I58" s="73"/>
    </row>
    <row r="59" spans="1:10" s="70" customFormat="1" ht="11.4">
      <c r="A59" s="74"/>
      <c r="B59" s="69"/>
      <c r="C59" s="69" t="s">
        <v>110</v>
      </c>
      <c r="D59" s="75"/>
      <c r="E59" s="69"/>
      <c r="F59" s="76"/>
      <c r="G59" s="76"/>
      <c r="H59" s="76">
        <f>SUM(H37:H58)</f>
        <v>511424</v>
      </c>
      <c r="I59" s="76">
        <f>SUM(I37:I58)</f>
        <v>213849</v>
      </c>
    </row>
    <row r="60" spans="1:10" s="70" customFormat="1" ht="11.4">
      <c r="A60" s="77"/>
      <c r="D60" s="78"/>
      <c r="F60" s="78"/>
      <c r="G60" s="78"/>
      <c r="H60" s="78"/>
      <c r="I60" s="78"/>
    </row>
  </sheetData>
  <mergeCells count="14">
    <mergeCell ref="D9:E9"/>
    <mergeCell ref="F9:G9"/>
    <mergeCell ref="D6:E6"/>
    <mergeCell ref="F6:G6"/>
    <mergeCell ref="D7:E7"/>
    <mergeCell ref="F7:G7"/>
    <mergeCell ref="D8:E8"/>
    <mergeCell ref="F8:G8"/>
    <mergeCell ref="D10:E10"/>
    <mergeCell ref="F10:G10"/>
    <mergeCell ref="D11:E11"/>
    <mergeCell ref="F11:G11"/>
    <mergeCell ref="D12:E12"/>
    <mergeCell ref="F12:G12"/>
  </mergeCells>
  <pageMargins left="0.70866141732283472" right="0.70866141732283472" top="0.74803149606299213" bottom="0.74803149606299213" header="0.31496062992125984" footer="0.31496062992125984"/>
  <pageSetup paperSize="9" orientation="portrait" r:id="rId1"/>
  <headerFooter>
    <oddFooter>&amp;C&amp;F&amp;R&amp;P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6"/>
  <sheetViews>
    <sheetView topLeftCell="A18" zoomScale="98" zoomScaleNormal="98" workbookViewId="0">
      <selection activeCell="G21" sqref="G21"/>
    </sheetView>
  </sheetViews>
  <sheetFormatPr defaultColWidth="9.109375" defaultRowHeight="13.2"/>
  <cols>
    <col min="1" max="1" width="3.33203125" style="38" customWidth="1"/>
    <col min="2" max="2" width="7.44140625" style="32" customWidth="1"/>
    <col min="3" max="3" width="29.33203125" style="32" customWidth="1"/>
    <col min="4" max="4" width="5.88671875" style="39" customWidth="1"/>
    <col min="5" max="5" width="4.6640625" style="32" customWidth="1"/>
    <col min="6" max="6" width="8.88671875" style="39" customWidth="1"/>
    <col min="7" max="7" width="8.6640625" style="39" customWidth="1"/>
    <col min="8" max="9" width="10.33203125" style="39" customWidth="1"/>
    <col min="10" max="16384" width="9.109375" style="32"/>
  </cols>
  <sheetData>
    <row r="1" spans="1:10" s="18" customFormat="1">
      <c r="A1" s="17" t="s">
        <v>111</v>
      </c>
      <c r="E1" s="19"/>
    </row>
    <row r="2" spans="1:10" s="18" customFormat="1">
      <c r="A2" s="20" t="s">
        <v>25</v>
      </c>
      <c r="E2" s="19"/>
    </row>
    <row r="3" spans="1:10" customFormat="1">
      <c r="E3" s="21"/>
    </row>
    <row r="4" spans="1:10" customFormat="1">
      <c r="B4" s="22" t="s">
        <v>117</v>
      </c>
      <c r="E4" s="21"/>
    </row>
    <row r="6" spans="1:10" s="64" customFormat="1" ht="20.399999999999999" customHeight="1">
      <c r="C6" s="65" t="s">
        <v>100</v>
      </c>
      <c r="D6" s="166" t="s">
        <v>101</v>
      </c>
      <c r="E6" s="166"/>
      <c r="F6" s="166" t="s">
        <v>102</v>
      </c>
      <c r="G6" s="166"/>
    </row>
    <row r="7" spans="1:10" s="66" customFormat="1" ht="12">
      <c r="C7" s="66" t="s">
        <v>37</v>
      </c>
      <c r="D7" s="169">
        <f>H14</f>
        <v>0</v>
      </c>
      <c r="E7" s="169"/>
      <c r="F7" s="169">
        <f>I14</f>
        <v>7592</v>
      </c>
      <c r="G7" s="169"/>
    </row>
    <row r="8" spans="1:10" s="66" customFormat="1" ht="12">
      <c r="C8" s="66" t="s">
        <v>116</v>
      </c>
      <c r="D8" s="169">
        <f>H24</f>
        <v>192147</v>
      </c>
      <c r="E8" s="169"/>
      <c r="F8" s="169">
        <f>I24</f>
        <v>261356</v>
      </c>
      <c r="G8" s="169"/>
    </row>
    <row r="9" spans="1:10" s="64" customFormat="1" ht="12" thickBot="1">
      <c r="C9" s="67" t="s">
        <v>106</v>
      </c>
      <c r="D9" s="165">
        <f>ROUND(SUM(D7:D8),0)</f>
        <v>192147</v>
      </c>
      <c r="E9" s="165"/>
      <c r="F9" s="165">
        <f>ROUND(SUM(F7:F8), 0)</f>
        <v>268948</v>
      </c>
      <c r="G9" s="165"/>
    </row>
    <row r="10" spans="1:10" s="40" customFormat="1" ht="10.8" thickTop="1"/>
    <row r="11" spans="1:10" s="27" customFormat="1" ht="26.4">
      <c r="A11" s="120" t="s">
        <v>27</v>
      </c>
      <c r="B11" s="121" t="s">
        <v>107</v>
      </c>
      <c r="C11" s="121" t="s">
        <v>49</v>
      </c>
      <c r="D11" s="122" t="s">
        <v>50</v>
      </c>
      <c r="E11" s="121" t="s">
        <v>51</v>
      </c>
      <c r="F11" s="122" t="s">
        <v>52</v>
      </c>
      <c r="G11" s="122" t="s">
        <v>53</v>
      </c>
      <c r="H11" s="122" t="s">
        <v>54</v>
      </c>
      <c r="I11" s="122" t="s">
        <v>55</v>
      </c>
      <c r="J11" s="26"/>
    </row>
    <row r="12" spans="1:10" ht="36">
      <c r="A12" s="28">
        <v>1</v>
      </c>
      <c r="B12" s="29" t="s">
        <v>113</v>
      </c>
      <c r="C12" s="68" t="s">
        <v>114</v>
      </c>
      <c r="D12" s="30">
        <v>1</v>
      </c>
      <c r="E12" s="29" t="s">
        <v>108</v>
      </c>
      <c r="F12" s="145">
        <v>0</v>
      </c>
      <c r="G12" s="145">
        <v>7592</v>
      </c>
      <c r="H12" s="31">
        <f>ROUND(D12*F12, 0)</f>
        <v>0</v>
      </c>
      <c r="I12" s="31">
        <f>ROUND(D12*G12, 0)</f>
        <v>7592</v>
      </c>
      <c r="J12" s="29"/>
    </row>
    <row r="13" spans="1:10">
      <c r="A13" s="28"/>
      <c r="B13" s="29"/>
      <c r="C13" s="68"/>
      <c r="D13" s="30"/>
      <c r="E13" s="29"/>
      <c r="F13" s="31"/>
      <c r="G13" s="31"/>
      <c r="H13" s="31"/>
      <c r="I13" s="31"/>
      <c r="J13" s="29"/>
    </row>
    <row r="14" spans="1:10" s="37" customFormat="1">
      <c r="A14" s="33"/>
      <c r="B14" s="34"/>
      <c r="C14" s="69" t="s">
        <v>110</v>
      </c>
      <c r="D14" s="35"/>
      <c r="E14" s="34"/>
      <c r="F14" s="36"/>
      <c r="G14" s="36"/>
      <c r="H14" s="36">
        <f>ROUND(SUM(H12:H13),0)</f>
        <v>0</v>
      </c>
      <c r="I14" s="36">
        <f>ROUND(SUM(I12:I13),0)</f>
        <v>7592</v>
      </c>
      <c r="J14" s="26"/>
    </row>
    <row r="15" spans="1:10">
      <c r="A15" s="28"/>
      <c r="B15" s="29"/>
      <c r="C15" s="68"/>
      <c r="D15" s="30"/>
      <c r="E15" s="29"/>
      <c r="F15" s="30"/>
      <c r="G15" s="30"/>
      <c r="H15" s="30"/>
      <c r="I15" s="30"/>
      <c r="J15" s="29"/>
    </row>
    <row r="16" spans="1:10" s="126" customFormat="1" ht="158.4">
      <c r="A16" s="123">
        <v>1</v>
      </c>
      <c r="B16" s="124" t="s">
        <v>390</v>
      </c>
      <c r="C16" s="124" t="s">
        <v>391</v>
      </c>
      <c r="D16" s="125">
        <v>1</v>
      </c>
      <c r="E16" s="124" t="s">
        <v>108</v>
      </c>
      <c r="F16" s="145">
        <v>19157</v>
      </c>
      <c r="G16" s="145">
        <v>6448</v>
      </c>
      <c r="H16" s="125">
        <f t="shared" ref="H16:H22" si="0">ROUND(D16*F16, 0)</f>
        <v>19157</v>
      </c>
      <c r="I16" s="125">
        <f t="shared" ref="I16:I22" si="1">ROUND(D16*G16, 0)</f>
        <v>6448</v>
      </c>
      <c r="J16" s="124"/>
    </row>
    <row r="17" spans="1:10" s="126" customFormat="1" ht="52.8">
      <c r="A17" s="123">
        <v>2</v>
      </c>
      <c r="B17" s="124" t="s">
        <v>392</v>
      </c>
      <c r="C17" s="124" t="s">
        <v>393</v>
      </c>
      <c r="D17" s="125">
        <v>2</v>
      </c>
      <c r="E17" s="124" t="s">
        <v>108</v>
      </c>
      <c r="F17" s="145">
        <v>11814</v>
      </c>
      <c r="G17" s="145">
        <v>3848</v>
      </c>
      <c r="H17" s="125">
        <f t="shared" si="0"/>
        <v>23628</v>
      </c>
      <c r="I17" s="125">
        <f t="shared" si="1"/>
        <v>7696</v>
      </c>
      <c r="J17" s="124"/>
    </row>
    <row r="18" spans="1:10" s="126" customFormat="1" ht="79.2">
      <c r="A18" s="123">
        <v>3</v>
      </c>
      <c r="B18" s="124" t="s">
        <v>394</v>
      </c>
      <c r="C18" s="124" t="s">
        <v>395</v>
      </c>
      <c r="D18" s="125">
        <v>1</v>
      </c>
      <c r="E18" s="124" t="s">
        <v>108</v>
      </c>
      <c r="F18" s="145">
        <v>1762</v>
      </c>
      <c r="G18" s="145">
        <v>3328</v>
      </c>
      <c r="H18" s="125">
        <f t="shared" si="0"/>
        <v>1762</v>
      </c>
      <c r="I18" s="125">
        <f t="shared" si="1"/>
        <v>3328</v>
      </c>
      <c r="J18" s="124"/>
    </row>
    <row r="19" spans="1:10" s="126" customFormat="1" ht="92.4">
      <c r="A19" s="123">
        <v>4</v>
      </c>
      <c r="B19" s="124" t="s">
        <v>396</v>
      </c>
      <c r="C19" s="124" t="s">
        <v>397</v>
      </c>
      <c r="D19" s="125">
        <v>1</v>
      </c>
      <c r="E19" s="124" t="s">
        <v>108</v>
      </c>
      <c r="F19" s="145">
        <v>32000</v>
      </c>
      <c r="G19" s="145">
        <v>37544</v>
      </c>
      <c r="H19" s="125">
        <f t="shared" si="0"/>
        <v>32000</v>
      </c>
      <c r="I19" s="125">
        <f t="shared" si="1"/>
        <v>37544</v>
      </c>
      <c r="J19" s="124"/>
    </row>
    <row r="20" spans="1:10" s="126" customFormat="1" ht="52.8">
      <c r="A20" s="123">
        <v>5</v>
      </c>
      <c r="B20" s="124" t="s">
        <v>398</v>
      </c>
      <c r="C20" s="124" t="s">
        <v>399</v>
      </c>
      <c r="D20" s="125">
        <v>4</v>
      </c>
      <c r="E20" s="124" t="s">
        <v>108</v>
      </c>
      <c r="F20" s="145">
        <v>28900</v>
      </c>
      <c r="G20" s="145">
        <v>4560</v>
      </c>
      <c r="H20" s="125">
        <f t="shared" si="0"/>
        <v>115600</v>
      </c>
      <c r="I20" s="125">
        <f t="shared" si="1"/>
        <v>18240</v>
      </c>
      <c r="J20" s="124"/>
    </row>
    <row r="21" spans="1:10" s="126" customFormat="1" ht="52.8">
      <c r="A21" s="123">
        <v>6</v>
      </c>
      <c r="B21" s="124" t="s">
        <v>400</v>
      </c>
      <c r="C21" s="124" t="s">
        <v>401</v>
      </c>
      <c r="D21" s="125">
        <v>1</v>
      </c>
      <c r="E21" s="124" t="s">
        <v>330</v>
      </c>
      <c r="F21" s="145">
        <v>0</v>
      </c>
      <c r="G21" s="145">
        <v>121200</v>
      </c>
      <c r="H21" s="125">
        <f t="shared" si="0"/>
        <v>0</v>
      </c>
      <c r="I21" s="125">
        <f t="shared" si="1"/>
        <v>121200</v>
      </c>
      <c r="J21" s="124"/>
    </row>
    <row r="22" spans="1:10" s="126" customFormat="1" ht="52.8">
      <c r="A22" s="123">
        <v>7</v>
      </c>
      <c r="B22" s="124" t="s">
        <v>402</v>
      </c>
      <c r="C22" s="124" t="s">
        <v>329</v>
      </c>
      <c r="D22" s="125">
        <v>1</v>
      </c>
      <c r="E22" s="124" t="s">
        <v>330</v>
      </c>
      <c r="F22" s="145">
        <v>0</v>
      </c>
      <c r="G22" s="145">
        <v>66900</v>
      </c>
      <c r="H22" s="125">
        <f t="shared" si="0"/>
        <v>0</v>
      </c>
      <c r="I22" s="125">
        <f t="shared" si="1"/>
        <v>66900</v>
      </c>
      <c r="J22" s="124"/>
    </row>
    <row r="23" spans="1:10">
      <c r="A23" s="28"/>
      <c r="B23" s="29"/>
      <c r="C23" s="68"/>
      <c r="D23" s="30"/>
      <c r="E23" s="29"/>
      <c r="F23" s="31"/>
      <c r="G23" s="31"/>
      <c r="H23" s="31"/>
      <c r="I23" s="31"/>
    </row>
    <row r="24" spans="1:10">
      <c r="A24" s="33"/>
      <c r="B24" s="34"/>
      <c r="C24" s="69" t="s">
        <v>110</v>
      </c>
      <c r="D24" s="35"/>
      <c r="E24" s="34"/>
      <c r="F24" s="36"/>
      <c r="G24" s="36"/>
      <c r="H24" s="101">
        <f>SUM(H16:H23)</f>
        <v>192147</v>
      </c>
      <c r="I24" s="101">
        <f>SUM(I16:I23)</f>
        <v>261356</v>
      </c>
    </row>
    <row r="25" spans="1:10">
      <c r="C25" s="70"/>
      <c r="H25" s="102"/>
      <c r="I25" s="102"/>
    </row>
    <row r="26" spans="1:10">
      <c r="C26" s="70"/>
    </row>
    <row r="27" spans="1:10">
      <c r="C27" s="70"/>
    </row>
    <row r="28" spans="1:10">
      <c r="C28" s="70"/>
    </row>
    <row r="29" spans="1:10">
      <c r="C29" s="70"/>
    </row>
    <row r="30" spans="1:10">
      <c r="C30" s="70"/>
    </row>
    <row r="31" spans="1:10">
      <c r="C31" s="70"/>
    </row>
    <row r="32" spans="1:10">
      <c r="C32" s="70"/>
    </row>
    <row r="33" spans="3:3">
      <c r="C33" s="70"/>
    </row>
    <row r="34" spans="3:3">
      <c r="C34" s="70"/>
    </row>
    <row r="35" spans="3:3">
      <c r="C35" s="70"/>
    </row>
    <row r="36" spans="3:3">
      <c r="C36" s="70"/>
    </row>
    <row r="37" spans="3:3">
      <c r="C37" s="70"/>
    </row>
    <row r="38" spans="3:3">
      <c r="C38" s="70"/>
    </row>
    <row r="39" spans="3:3">
      <c r="C39" s="70"/>
    </row>
    <row r="40" spans="3:3">
      <c r="C40" s="70"/>
    </row>
    <row r="41" spans="3:3">
      <c r="C41" s="70"/>
    </row>
    <row r="42" spans="3:3">
      <c r="C42" s="70"/>
    </row>
    <row r="43" spans="3:3">
      <c r="C43" s="70"/>
    </row>
    <row r="44" spans="3:3">
      <c r="C44" s="70"/>
    </row>
    <row r="45" spans="3:3">
      <c r="C45" s="70"/>
    </row>
    <row r="46" spans="3:3">
      <c r="C46" s="70"/>
    </row>
    <row r="47" spans="3:3">
      <c r="C47" s="70"/>
    </row>
    <row r="48" spans="3:3">
      <c r="C48" s="70"/>
    </row>
    <row r="49" spans="3:3">
      <c r="C49" s="70"/>
    </row>
    <row r="50" spans="3:3">
      <c r="C50" s="70"/>
    </row>
    <row r="51" spans="3:3">
      <c r="C51" s="70"/>
    </row>
    <row r="52" spans="3:3">
      <c r="C52" s="70"/>
    </row>
    <row r="53" spans="3:3">
      <c r="C53" s="70"/>
    </row>
    <row r="54" spans="3:3">
      <c r="C54" s="70"/>
    </row>
    <row r="55" spans="3:3">
      <c r="C55" s="70"/>
    </row>
    <row r="56" spans="3:3">
      <c r="C56" s="70"/>
    </row>
  </sheetData>
  <mergeCells count="8">
    <mergeCell ref="D8:E8"/>
    <mergeCell ref="F8:G8"/>
    <mergeCell ref="D9:E9"/>
    <mergeCell ref="F9:G9"/>
    <mergeCell ref="D6:E6"/>
    <mergeCell ref="F6:G6"/>
    <mergeCell ref="D7:E7"/>
    <mergeCell ref="F7:G7"/>
  </mergeCells>
  <pageMargins left="0.70866141732283472" right="0.70866141732283472" top="0.74803149606299213" bottom="0.74803149606299213" header="0.31496062992125984" footer="0.31496062992125984"/>
  <pageSetup paperSize="9" orientation="portrait" r:id="rId1"/>
  <headerFooter>
    <oddFooter>&amp;C&amp;F&amp;R&amp;P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4"/>
  <sheetViews>
    <sheetView tabSelected="1" zoomScale="120" zoomScaleNormal="120" workbookViewId="0">
      <selection activeCell="B32" sqref="B32"/>
    </sheetView>
  </sheetViews>
  <sheetFormatPr defaultColWidth="8.88671875" defaultRowHeight="13.2"/>
  <cols>
    <col min="1" max="1" width="3.6640625" style="43" customWidth="1"/>
    <col min="2" max="2" width="14.88671875" style="43" customWidth="1"/>
    <col min="3" max="3" width="32.88671875" style="43" customWidth="1"/>
    <col min="4" max="4" width="5.6640625" style="43" customWidth="1"/>
    <col min="5" max="5" width="4.33203125" style="43" customWidth="1"/>
    <col min="6" max="7" width="9.6640625" style="56" bestFit="1" customWidth="1"/>
    <col min="8" max="8" width="12.88671875" style="57" customWidth="1"/>
    <col min="9" max="9" width="13.109375" style="57" customWidth="1"/>
    <col min="10" max="256" width="8.88671875" style="43"/>
    <col min="257" max="257" width="3.6640625" style="43" customWidth="1"/>
    <col min="258" max="258" width="14.88671875" style="43" customWidth="1"/>
    <col min="259" max="259" width="32.88671875" style="43" customWidth="1"/>
    <col min="260" max="260" width="5.6640625" style="43" customWidth="1"/>
    <col min="261" max="261" width="4.33203125" style="43" customWidth="1"/>
    <col min="262" max="262" width="7.88671875" style="43" customWidth="1"/>
    <col min="263" max="263" width="8.6640625" style="43" customWidth="1"/>
    <col min="264" max="264" width="12.88671875" style="43" customWidth="1"/>
    <col min="265" max="265" width="13.109375" style="43" customWidth="1"/>
    <col min="266" max="512" width="8.88671875" style="43"/>
    <col min="513" max="513" width="3.6640625" style="43" customWidth="1"/>
    <col min="514" max="514" width="14.88671875" style="43" customWidth="1"/>
    <col min="515" max="515" width="32.88671875" style="43" customWidth="1"/>
    <col min="516" max="516" width="5.6640625" style="43" customWidth="1"/>
    <col min="517" max="517" width="4.33203125" style="43" customWidth="1"/>
    <col min="518" max="518" width="7.88671875" style="43" customWidth="1"/>
    <col min="519" max="519" width="8.6640625" style="43" customWidth="1"/>
    <col min="520" max="520" width="12.88671875" style="43" customWidth="1"/>
    <col min="521" max="521" width="13.109375" style="43" customWidth="1"/>
    <col min="522" max="768" width="8.88671875" style="43"/>
    <col min="769" max="769" width="3.6640625" style="43" customWidth="1"/>
    <col min="770" max="770" width="14.88671875" style="43" customWidth="1"/>
    <col min="771" max="771" width="32.88671875" style="43" customWidth="1"/>
    <col min="772" max="772" width="5.6640625" style="43" customWidth="1"/>
    <col min="773" max="773" width="4.33203125" style="43" customWidth="1"/>
    <col min="774" max="774" width="7.88671875" style="43" customWidth="1"/>
    <col min="775" max="775" width="8.6640625" style="43" customWidth="1"/>
    <col min="776" max="776" width="12.88671875" style="43" customWidth="1"/>
    <col min="777" max="777" width="13.109375" style="43" customWidth="1"/>
    <col min="778" max="1024" width="8.88671875" style="43"/>
    <col min="1025" max="1025" width="3.6640625" style="43" customWidth="1"/>
    <col min="1026" max="1026" width="14.88671875" style="43" customWidth="1"/>
    <col min="1027" max="1027" width="32.88671875" style="43" customWidth="1"/>
    <col min="1028" max="1028" width="5.6640625" style="43" customWidth="1"/>
    <col min="1029" max="1029" width="4.33203125" style="43" customWidth="1"/>
    <col min="1030" max="1030" width="7.88671875" style="43" customWidth="1"/>
    <col min="1031" max="1031" width="8.6640625" style="43" customWidth="1"/>
    <col min="1032" max="1032" width="12.88671875" style="43" customWidth="1"/>
    <col min="1033" max="1033" width="13.109375" style="43" customWidth="1"/>
    <col min="1034" max="1280" width="8.88671875" style="43"/>
    <col min="1281" max="1281" width="3.6640625" style="43" customWidth="1"/>
    <col min="1282" max="1282" width="14.88671875" style="43" customWidth="1"/>
    <col min="1283" max="1283" width="32.88671875" style="43" customWidth="1"/>
    <col min="1284" max="1284" width="5.6640625" style="43" customWidth="1"/>
    <col min="1285" max="1285" width="4.33203125" style="43" customWidth="1"/>
    <col min="1286" max="1286" width="7.88671875" style="43" customWidth="1"/>
    <col min="1287" max="1287" width="8.6640625" style="43" customWidth="1"/>
    <col min="1288" max="1288" width="12.88671875" style="43" customWidth="1"/>
    <col min="1289" max="1289" width="13.109375" style="43" customWidth="1"/>
    <col min="1290" max="1536" width="8.88671875" style="43"/>
    <col min="1537" max="1537" width="3.6640625" style="43" customWidth="1"/>
    <col min="1538" max="1538" width="14.88671875" style="43" customWidth="1"/>
    <col min="1539" max="1539" width="32.88671875" style="43" customWidth="1"/>
    <col min="1540" max="1540" width="5.6640625" style="43" customWidth="1"/>
    <col min="1541" max="1541" width="4.33203125" style="43" customWidth="1"/>
    <col min="1542" max="1542" width="7.88671875" style="43" customWidth="1"/>
    <col min="1543" max="1543" width="8.6640625" style="43" customWidth="1"/>
    <col min="1544" max="1544" width="12.88671875" style="43" customWidth="1"/>
    <col min="1545" max="1545" width="13.109375" style="43" customWidth="1"/>
    <col min="1546" max="1792" width="8.88671875" style="43"/>
    <col min="1793" max="1793" width="3.6640625" style="43" customWidth="1"/>
    <col min="1794" max="1794" width="14.88671875" style="43" customWidth="1"/>
    <col min="1795" max="1795" width="32.88671875" style="43" customWidth="1"/>
    <col min="1796" max="1796" width="5.6640625" style="43" customWidth="1"/>
    <col min="1797" max="1797" width="4.33203125" style="43" customWidth="1"/>
    <col min="1798" max="1798" width="7.88671875" style="43" customWidth="1"/>
    <col min="1799" max="1799" width="8.6640625" style="43" customWidth="1"/>
    <col min="1800" max="1800" width="12.88671875" style="43" customWidth="1"/>
    <col min="1801" max="1801" width="13.109375" style="43" customWidth="1"/>
    <col min="1802" max="2048" width="8.88671875" style="43"/>
    <col min="2049" max="2049" width="3.6640625" style="43" customWidth="1"/>
    <col min="2050" max="2050" width="14.88671875" style="43" customWidth="1"/>
    <col min="2051" max="2051" width="32.88671875" style="43" customWidth="1"/>
    <col min="2052" max="2052" width="5.6640625" style="43" customWidth="1"/>
    <col min="2053" max="2053" width="4.33203125" style="43" customWidth="1"/>
    <col min="2054" max="2054" width="7.88671875" style="43" customWidth="1"/>
    <col min="2055" max="2055" width="8.6640625" style="43" customWidth="1"/>
    <col min="2056" max="2056" width="12.88671875" style="43" customWidth="1"/>
    <col min="2057" max="2057" width="13.109375" style="43" customWidth="1"/>
    <col min="2058" max="2304" width="8.88671875" style="43"/>
    <col min="2305" max="2305" width="3.6640625" style="43" customWidth="1"/>
    <col min="2306" max="2306" width="14.88671875" style="43" customWidth="1"/>
    <col min="2307" max="2307" width="32.88671875" style="43" customWidth="1"/>
    <col min="2308" max="2308" width="5.6640625" style="43" customWidth="1"/>
    <col min="2309" max="2309" width="4.33203125" style="43" customWidth="1"/>
    <col min="2310" max="2310" width="7.88671875" style="43" customWidth="1"/>
    <col min="2311" max="2311" width="8.6640625" style="43" customWidth="1"/>
    <col min="2312" max="2312" width="12.88671875" style="43" customWidth="1"/>
    <col min="2313" max="2313" width="13.109375" style="43" customWidth="1"/>
    <col min="2314" max="2560" width="8.88671875" style="43"/>
    <col min="2561" max="2561" width="3.6640625" style="43" customWidth="1"/>
    <col min="2562" max="2562" width="14.88671875" style="43" customWidth="1"/>
    <col min="2563" max="2563" width="32.88671875" style="43" customWidth="1"/>
    <col min="2564" max="2564" width="5.6640625" style="43" customWidth="1"/>
    <col min="2565" max="2565" width="4.33203125" style="43" customWidth="1"/>
    <col min="2566" max="2566" width="7.88671875" style="43" customWidth="1"/>
    <col min="2567" max="2567" width="8.6640625" style="43" customWidth="1"/>
    <col min="2568" max="2568" width="12.88671875" style="43" customWidth="1"/>
    <col min="2569" max="2569" width="13.109375" style="43" customWidth="1"/>
    <col min="2570" max="2816" width="8.88671875" style="43"/>
    <col min="2817" max="2817" width="3.6640625" style="43" customWidth="1"/>
    <col min="2818" max="2818" width="14.88671875" style="43" customWidth="1"/>
    <col min="2819" max="2819" width="32.88671875" style="43" customWidth="1"/>
    <col min="2820" max="2820" width="5.6640625" style="43" customWidth="1"/>
    <col min="2821" max="2821" width="4.33203125" style="43" customWidth="1"/>
    <col min="2822" max="2822" width="7.88671875" style="43" customWidth="1"/>
    <col min="2823" max="2823" width="8.6640625" style="43" customWidth="1"/>
    <col min="2824" max="2824" width="12.88671875" style="43" customWidth="1"/>
    <col min="2825" max="2825" width="13.109375" style="43" customWidth="1"/>
    <col min="2826" max="3072" width="8.88671875" style="43"/>
    <col min="3073" max="3073" width="3.6640625" style="43" customWidth="1"/>
    <col min="3074" max="3074" width="14.88671875" style="43" customWidth="1"/>
    <col min="3075" max="3075" width="32.88671875" style="43" customWidth="1"/>
    <col min="3076" max="3076" width="5.6640625" style="43" customWidth="1"/>
    <col min="3077" max="3077" width="4.33203125" style="43" customWidth="1"/>
    <col min="3078" max="3078" width="7.88671875" style="43" customWidth="1"/>
    <col min="3079" max="3079" width="8.6640625" style="43" customWidth="1"/>
    <col min="3080" max="3080" width="12.88671875" style="43" customWidth="1"/>
    <col min="3081" max="3081" width="13.109375" style="43" customWidth="1"/>
    <col min="3082" max="3328" width="8.88671875" style="43"/>
    <col min="3329" max="3329" width="3.6640625" style="43" customWidth="1"/>
    <col min="3330" max="3330" width="14.88671875" style="43" customWidth="1"/>
    <col min="3331" max="3331" width="32.88671875" style="43" customWidth="1"/>
    <col min="3332" max="3332" width="5.6640625" style="43" customWidth="1"/>
    <col min="3333" max="3333" width="4.33203125" style="43" customWidth="1"/>
    <col min="3334" max="3334" width="7.88671875" style="43" customWidth="1"/>
    <col min="3335" max="3335" width="8.6640625" style="43" customWidth="1"/>
    <col min="3336" max="3336" width="12.88671875" style="43" customWidth="1"/>
    <col min="3337" max="3337" width="13.109375" style="43" customWidth="1"/>
    <col min="3338" max="3584" width="8.88671875" style="43"/>
    <col min="3585" max="3585" width="3.6640625" style="43" customWidth="1"/>
    <col min="3586" max="3586" width="14.88671875" style="43" customWidth="1"/>
    <col min="3587" max="3587" width="32.88671875" style="43" customWidth="1"/>
    <col min="3588" max="3588" width="5.6640625" style="43" customWidth="1"/>
    <col min="3589" max="3589" width="4.33203125" style="43" customWidth="1"/>
    <col min="3590" max="3590" width="7.88671875" style="43" customWidth="1"/>
    <col min="3591" max="3591" width="8.6640625" style="43" customWidth="1"/>
    <col min="3592" max="3592" width="12.88671875" style="43" customWidth="1"/>
    <col min="3593" max="3593" width="13.109375" style="43" customWidth="1"/>
    <col min="3594" max="3840" width="8.88671875" style="43"/>
    <col min="3841" max="3841" width="3.6640625" style="43" customWidth="1"/>
    <col min="3842" max="3842" width="14.88671875" style="43" customWidth="1"/>
    <col min="3843" max="3843" width="32.88671875" style="43" customWidth="1"/>
    <col min="3844" max="3844" width="5.6640625" style="43" customWidth="1"/>
    <col min="3845" max="3845" width="4.33203125" style="43" customWidth="1"/>
    <col min="3846" max="3846" width="7.88671875" style="43" customWidth="1"/>
    <col min="3847" max="3847" width="8.6640625" style="43" customWidth="1"/>
    <col min="3848" max="3848" width="12.88671875" style="43" customWidth="1"/>
    <col min="3849" max="3849" width="13.109375" style="43" customWidth="1"/>
    <col min="3850" max="4096" width="8.88671875" style="43"/>
    <col min="4097" max="4097" width="3.6640625" style="43" customWidth="1"/>
    <col min="4098" max="4098" width="14.88671875" style="43" customWidth="1"/>
    <col min="4099" max="4099" width="32.88671875" style="43" customWidth="1"/>
    <col min="4100" max="4100" width="5.6640625" style="43" customWidth="1"/>
    <col min="4101" max="4101" width="4.33203125" style="43" customWidth="1"/>
    <col min="4102" max="4102" width="7.88671875" style="43" customWidth="1"/>
    <col min="4103" max="4103" width="8.6640625" style="43" customWidth="1"/>
    <col min="4104" max="4104" width="12.88671875" style="43" customWidth="1"/>
    <col min="4105" max="4105" width="13.109375" style="43" customWidth="1"/>
    <col min="4106" max="4352" width="8.88671875" style="43"/>
    <col min="4353" max="4353" width="3.6640625" style="43" customWidth="1"/>
    <col min="4354" max="4354" width="14.88671875" style="43" customWidth="1"/>
    <col min="4355" max="4355" width="32.88671875" style="43" customWidth="1"/>
    <col min="4356" max="4356" width="5.6640625" style="43" customWidth="1"/>
    <col min="4357" max="4357" width="4.33203125" style="43" customWidth="1"/>
    <col min="4358" max="4358" width="7.88671875" style="43" customWidth="1"/>
    <col min="4359" max="4359" width="8.6640625" style="43" customWidth="1"/>
    <col min="4360" max="4360" width="12.88671875" style="43" customWidth="1"/>
    <col min="4361" max="4361" width="13.109375" style="43" customWidth="1"/>
    <col min="4362" max="4608" width="8.88671875" style="43"/>
    <col min="4609" max="4609" width="3.6640625" style="43" customWidth="1"/>
    <col min="4610" max="4610" width="14.88671875" style="43" customWidth="1"/>
    <col min="4611" max="4611" width="32.88671875" style="43" customWidth="1"/>
    <col min="4612" max="4612" width="5.6640625" style="43" customWidth="1"/>
    <col min="4613" max="4613" width="4.33203125" style="43" customWidth="1"/>
    <col min="4614" max="4614" width="7.88671875" style="43" customWidth="1"/>
    <col min="4615" max="4615" width="8.6640625" style="43" customWidth="1"/>
    <col min="4616" max="4616" width="12.88671875" style="43" customWidth="1"/>
    <col min="4617" max="4617" width="13.109375" style="43" customWidth="1"/>
    <col min="4618" max="4864" width="8.88671875" style="43"/>
    <col min="4865" max="4865" width="3.6640625" style="43" customWidth="1"/>
    <col min="4866" max="4866" width="14.88671875" style="43" customWidth="1"/>
    <col min="4867" max="4867" width="32.88671875" style="43" customWidth="1"/>
    <col min="4868" max="4868" width="5.6640625" style="43" customWidth="1"/>
    <col min="4869" max="4869" width="4.33203125" style="43" customWidth="1"/>
    <col min="4870" max="4870" width="7.88671875" style="43" customWidth="1"/>
    <col min="4871" max="4871" width="8.6640625" style="43" customWidth="1"/>
    <col min="4872" max="4872" width="12.88671875" style="43" customWidth="1"/>
    <col min="4873" max="4873" width="13.109375" style="43" customWidth="1"/>
    <col min="4874" max="5120" width="8.88671875" style="43"/>
    <col min="5121" max="5121" width="3.6640625" style="43" customWidth="1"/>
    <col min="5122" max="5122" width="14.88671875" style="43" customWidth="1"/>
    <col min="5123" max="5123" width="32.88671875" style="43" customWidth="1"/>
    <col min="5124" max="5124" width="5.6640625" style="43" customWidth="1"/>
    <col min="5125" max="5125" width="4.33203125" style="43" customWidth="1"/>
    <col min="5126" max="5126" width="7.88671875" style="43" customWidth="1"/>
    <col min="5127" max="5127" width="8.6640625" style="43" customWidth="1"/>
    <col min="5128" max="5128" width="12.88671875" style="43" customWidth="1"/>
    <col min="5129" max="5129" width="13.109375" style="43" customWidth="1"/>
    <col min="5130" max="5376" width="8.88671875" style="43"/>
    <col min="5377" max="5377" width="3.6640625" style="43" customWidth="1"/>
    <col min="5378" max="5378" width="14.88671875" style="43" customWidth="1"/>
    <col min="5379" max="5379" width="32.88671875" style="43" customWidth="1"/>
    <col min="5380" max="5380" width="5.6640625" style="43" customWidth="1"/>
    <col min="5381" max="5381" width="4.33203125" style="43" customWidth="1"/>
    <col min="5382" max="5382" width="7.88671875" style="43" customWidth="1"/>
    <col min="5383" max="5383" width="8.6640625" style="43" customWidth="1"/>
    <col min="5384" max="5384" width="12.88671875" style="43" customWidth="1"/>
    <col min="5385" max="5385" width="13.109375" style="43" customWidth="1"/>
    <col min="5386" max="5632" width="8.88671875" style="43"/>
    <col min="5633" max="5633" width="3.6640625" style="43" customWidth="1"/>
    <col min="5634" max="5634" width="14.88671875" style="43" customWidth="1"/>
    <col min="5635" max="5635" width="32.88671875" style="43" customWidth="1"/>
    <col min="5636" max="5636" width="5.6640625" style="43" customWidth="1"/>
    <col min="5637" max="5637" width="4.33203125" style="43" customWidth="1"/>
    <col min="5638" max="5638" width="7.88671875" style="43" customWidth="1"/>
    <col min="5639" max="5639" width="8.6640625" style="43" customWidth="1"/>
    <col min="5640" max="5640" width="12.88671875" style="43" customWidth="1"/>
    <col min="5641" max="5641" width="13.109375" style="43" customWidth="1"/>
    <col min="5642" max="5888" width="8.88671875" style="43"/>
    <col min="5889" max="5889" width="3.6640625" style="43" customWidth="1"/>
    <col min="5890" max="5890" width="14.88671875" style="43" customWidth="1"/>
    <col min="5891" max="5891" width="32.88671875" style="43" customWidth="1"/>
    <col min="5892" max="5892" width="5.6640625" style="43" customWidth="1"/>
    <col min="5893" max="5893" width="4.33203125" style="43" customWidth="1"/>
    <col min="5894" max="5894" width="7.88671875" style="43" customWidth="1"/>
    <col min="5895" max="5895" width="8.6640625" style="43" customWidth="1"/>
    <col min="5896" max="5896" width="12.88671875" style="43" customWidth="1"/>
    <col min="5897" max="5897" width="13.109375" style="43" customWidth="1"/>
    <col min="5898" max="6144" width="8.88671875" style="43"/>
    <col min="6145" max="6145" width="3.6640625" style="43" customWidth="1"/>
    <col min="6146" max="6146" width="14.88671875" style="43" customWidth="1"/>
    <col min="6147" max="6147" width="32.88671875" style="43" customWidth="1"/>
    <col min="6148" max="6148" width="5.6640625" style="43" customWidth="1"/>
    <col min="6149" max="6149" width="4.33203125" style="43" customWidth="1"/>
    <col min="6150" max="6150" width="7.88671875" style="43" customWidth="1"/>
    <col min="6151" max="6151" width="8.6640625" style="43" customWidth="1"/>
    <col min="6152" max="6152" width="12.88671875" style="43" customWidth="1"/>
    <col min="6153" max="6153" width="13.109375" style="43" customWidth="1"/>
    <col min="6154" max="6400" width="8.88671875" style="43"/>
    <col min="6401" max="6401" width="3.6640625" style="43" customWidth="1"/>
    <col min="6402" max="6402" width="14.88671875" style="43" customWidth="1"/>
    <col min="6403" max="6403" width="32.88671875" style="43" customWidth="1"/>
    <col min="6404" max="6404" width="5.6640625" style="43" customWidth="1"/>
    <col min="6405" max="6405" width="4.33203125" style="43" customWidth="1"/>
    <col min="6406" max="6406" width="7.88671875" style="43" customWidth="1"/>
    <col min="6407" max="6407" width="8.6640625" style="43" customWidth="1"/>
    <col min="6408" max="6408" width="12.88671875" style="43" customWidth="1"/>
    <col min="6409" max="6409" width="13.109375" style="43" customWidth="1"/>
    <col min="6410" max="6656" width="8.88671875" style="43"/>
    <col min="6657" max="6657" width="3.6640625" style="43" customWidth="1"/>
    <col min="6658" max="6658" width="14.88671875" style="43" customWidth="1"/>
    <col min="6659" max="6659" width="32.88671875" style="43" customWidth="1"/>
    <col min="6660" max="6660" width="5.6640625" style="43" customWidth="1"/>
    <col min="6661" max="6661" width="4.33203125" style="43" customWidth="1"/>
    <col min="6662" max="6662" width="7.88671875" style="43" customWidth="1"/>
    <col min="6663" max="6663" width="8.6640625" style="43" customWidth="1"/>
    <col min="6664" max="6664" width="12.88671875" style="43" customWidth="1"/>
    <col min="6665" max="6665" width="13.109375" style="43" customWidth="1"/>
    <col min="6666" max="6912" width="8.88671875" style="43"/>
    <col min="6913" max="6913" width="3.6640625" style="43" customWidth="1"/>
    <col min="6914" max="6914" width="14.88671875" style="43" customWidth="1"/>
    <col min="6915" max="6915" width="32.88671875" style="43" customWidth="1"/>
    <col min="6916" max="6916" width="5.6640625" style="43" customWidth="1"/>
    <col min="6917" max="6917" width="4.33203125" style="43" customWidth="1"/>
    <col min="6918" max="6918" width="7.88671875" style="43" customWidth="1"/>
    <col min="6919" max="6919" width="8.6640625" style="43" customWidth="1"/>
    <col min="6920" max="6920" width="12.88671875" style="43" customWidth="1"/>
    <col min="6921" max="6921" width="13.109375" style="43" customWidth="1"/>
    <col min="6922" max="7168" width="8.88671875" style="43"/>
    <col min="7169" max="7169" width="3.6640625" style="43" customWidth="1"/>
    <col min="7170" max="7170" width="14.88671875" style="43" customWidth="1"/>
    <col min="7171" max="7171" width="32.88671875" style="43" customWidth="1"/>
    <col min="7172" max="7172" width="5.6640625" style="43" customWidth="1"/>
    <col min="7173" max="7173" width="4.33203125" style="43" customWidth="1"/>
    <col min="7174" max="7174" width="7.88671875" style="43" customWidth="1"/>
    <col min="7175" max="7175" width="8.6640625" style="43" customWidth="1"/>
    <col min="7176" max="7176" width="12.88671875" style="43" customWidth="1"/>
    <col min="7177" max="7177" width="13.109375" style="43" customWidth="1"/>
    <col min="7178" max="7424" width="8.88671875" style="43"/>
    <col min="7425" max="7425" width="3.6640625" style="43" customWidth="1"/>
    <col min="7426" max="7426" width="14.88671875" style="43" customWidth="1"/>
    <col min="7427" max="7427" width="32.88671875" style="43" customWidth="1"/>
    <col min="7428" max="7428" width="5.6640625" style="43" customWidth="1"/>
    <col min="7429" max="7429" width="4.33203125" style="43" customWidth="1"/>
    <col min="7430" max="7430" width="7.88671875" style="43" customWidth="1"/>
    <col min="7431" max="7431" width="8.6640625" style="43" customWidth="1"/>
    <col min="7432" max="7432" width="12.88671875" style="43" customWidth="1"/>
    <col min="7433" max="7433" width="13.109375" style="43" customWidth="1"/>
    <col min="7434" max="7680" width="8.88671875" style="43"/>
    <col min="7681" max="7681" width="3.6640625" style="43" customWidth="1"/>
    <col min="7682" max="7682" width="14.88671875" style="43" customWidth="1"/>
    <col min="7683" max="7683" width="32.88671875" style="43" customWidth="1"/>
    <col min="7684" max="7684" width="5.6640625" style="43" customWidth="1"/>
    <col min="7685" max="7685" width="4.33203125" style="43" customWidth="1"/>
    <col min="7686" max="7686" width="7.88671875" style="43" customWidth="1"/>
    <col min="7687" max="7687" width="8.6640625" style="43" customWidth="1"/>
    <col min="7688" max="7688" width="12.88671875" style="43" customWidth="1"/>
    <col min="7689" max="7689" width="13.109375" style="43" customWidth="1"/>
    <col min="7690" max="7936" width="8.88671875" style="43"/>
    <col min="7937" max="7937" width="3.6640625" style="43" customWidth="1"/>
    <col min="7938" max="7938" width="14.88671875" style="43" customWidth="1"/>
    <col min="7939" max="7939" width="32.88671875" style="43" customWidth="1"/>
    <col min="7940" max="7940" width="5.6640625" style="43" customWidth="1"/>
    <col min="7941" max="7941" width="4.33203125" style="43" customWidth="1"/>
    <col min="7942" max="7942" width="7.88671875" style="43" customWidth="1"/>
    <col min="7943" max="7943" width="8.6640625" style="43" customWidth="1"/>
    <col min="7944" max="7944" width="12.88671875" style="43" customWidth="1"/>
    <col min="7945" max="7945" width="13.109375" style="43" customWidth="1"/>
    <col min="7946" max="8192" width="8.88671875" style="43"/>
    <col min="8193" max="8193" width="3.6640625" style="43" customWidth="1"/>
    <col min="8194" max="8194" width="14.88671875" style="43" customWidth="1"/>
    <col min="8195" max="8195" width="32.88671875" style="43" customWidth="1"/>
    <col min="8196" max="8196" width="5.6640625" style="43" customWidth="1"/>
    <col min="8197" max="8197" width="4.33203125" style="43" customWidth="1"/>
    <col min="8198" max="8198" width="7.88671875" style="43" customWidth="1"/>
    <col min="8199" max="8199" width="8.6640625" style="43" customWidth="1"/>
    <col min="8200" max="8200" width="12.88671875" style="43" customWidth="1"/>
    <col min="8201" max="8201" width="13.109375" style="43" customWidth="1"/>
    <col min="8202" max="8448" width="8.88671875" style="43"/>
    <col min="8449" max="8449" width="3.6640625" style="43" customWidth="1"/>
    <col min="8450" max="8450" width="14.88671875" style="43" customWidth="1"/>
    <col min="8451" max="8451" width="32.88671875" style="43" customWidth="1"/>
    <col min="8452" max="8452" width="5.6640625" style="43" customWidth="1"/>
    <col min="8453" max="8453" width="4.33203125" style="43" customWidth="1"/>
    <col min="8454" max="8454" width="7.88671875" style="43" customWidth="1"/>
    <col min="8455" max="8455" width="8.6640625" style="43" customWidth="1"/>
    <col min="8456" max="8456" width="12.88671875" style="43" customWidth="1"/>
    <col min="8457" max="8457" width="13.109375" style="43" customWidth="1"/>
    <col min="8458" max="8704" width="8.88671875" style="43"/>
    <col min="8705" max="8705" width="3.6640625" style="43" customWidth="1"/>
    <col min="8706" max="8706" width="14.88671875" style="43" customWidth="1"/>
    <col min="8707" max="8707" width="32.88671875" style="43" customWidth="1"/>
    <col min="8708" max="8708" width="5.6640625" style="43" customWidth="1"/>
    <col min="8709" max="8709" width="4.33203125" style="43" customWidth="1"/>
    <col min="8710" max="8710" width="7.88671875" style="43" customWidth="1"/>
    <col min="8711" max="8711" width="8.6640625" style="43" customWidth="1"/>
    <col min="8712" max="8712" width="12.88671875" style="43" customWidth="1"/>
    <col min="8713" max="8713" width="13.109375" style="43" customWidth="1"/>
    <col min="8714" max="8960" width="8.88671875" style="43"/>
    <col min="8961" max="8961" width="3.6640625" style="43" customWidth="1"/>
    <col min="8962" max="8962" width="14.88671875" style="43" customWidth="1"/>
    <col min="8963" max="8963" width="32.88671875" style="43" customWidth="1"/>
    <col min="8964" max="8964" width="5.6640625" style="43" customWidth="1"/>
    <col min="8965" max="8965" width="4.33203125" style="43" customWidth="1"/>
    <col min="8966" max="8966" width="7.88671875" style="43" customWidth="1"/>
    <col min="8967" max="8967" width="8.6640625" style="43" customWidth="1"/>
    <col min="8968" max="8968" width="12.88671875" style="43" customWidth="1"/>
    <col min="8969" max="8969" width="13.109375" style="43" customWidth="1"/>
    <col min="8970" max="9216" width="8.88671875" style="43"/>
    <col min="9217" max="9217" width="3.6640625" style="43" customWidth="1"/>
    <col min="9218" max="9218" width="14.88671875" style="43" customWidth="1"/>
    <col min="9219" max="9219" width="32.88671875" style="43" customWidth="1"/>
    <col min="9220" max="9220" width="5.6640625" style="43" customWidth="1"/>
    <col min="9221" max="9221" width="4.33203125" style="43" customWidth="1"/>
    <col min="9222" max="9222" width="7.88671875" style="43" customWidth="1"/>
    <col min="9223" max="9223" width="8.6640625" style="43" customWidth="1"/>
    <col min="9224" max="9224" width="12.88671875" style="43" customWidth="1"/>
    <col min="9225" max="9225" width="13.109375" style="43" customWidth="1"/>
    <col min="9226" max="9472" width="8.88671875" style="43"/>
    <col min="9473" max="9473" width="3.6640625" style="43" customWidth="1"/>
    <col min="9474" max="9474" width="14.88671875" style="43" customWidth="1"/>
    <col min="9475" max="9475" width="32.88671875" style="43" customWidth="1"/>
    <col min="9476" max="9476" width="5.6640625" style="43" customWidth="1"/>
    <col min="9477" max="9477" width="4.33203125" style="43" customWidth="1"/>
    <col min="9478" max="9478" width="7.88671875" style="43" customWidth="1"/>
    <col min="9479" max="9479" width="8.6640625" style="43" customWidth="1"/>
    <col min="9480" max="9480" width="12.88671875" style="43" customWidth="1"/>
    <col min="9481" max="9481" width="13.109375" style="43" customWidth="1"/>
    <col min="9482" max="9728" width="8.88671875" style="43"/>
    <col min="9729" max="9729" width="3.6640625" style="43" customWidth="1"/>
    <col min="9730" max="9730" width="14.88671875" style="43" customWidth="1"/>
    <col min="9731" max="9731" width="32.88671875" style="43" customWidth="1"/>
    <col min="9732" max="9732" width="5.6640625" style="43" customWidth="1"/>
    <col min="9733" max="9733" width="4.33203125" style="43" customWidth="1"/>
    <col min="9734" max="9734" width="7.88671875" style="43" customWidth="1"/>
    <col min="9735" max="9735" width="8.6640625" style="43" customWidth="1"/>
    <col min="9736" max="9736" width="12.88671875" style="43" customWidth="1"/>
    <col min="9737" max="9737" width="13.109375" style="43" customWidth="1"/>
    <col min="9738" max="9984" width="8.88671875" style="43"/>
    <col min="9985" max="9985" width="3.6640625" style="43" customWidth="1"/>
    <col min="9986" max="9986" width="14.88671875" style="43" customWidth="1"/>
    <col min="9987" max="9987" width="32.88671875" style="43" customWidth="1"/>
    <col min="9988" max="9988" width="5.6640625" style="43" customWidth="1"/>
    <col min="9989" max="9989" width="4.33203125" style="43" customWidth="1"/>
    <col min="9990" max="9990" width="7.88671875" style="43" customWidth="1"/>
    <col min="9991" max="9991" width="8.6640625" style="43" customWidth="1"/>
    <col min="9992" max="9992" width="12.88671875" style="43" customWidth="1"/>
    <col min="9993" max="9993" width="13.109375" style="43" customWidth="1"/>
    <col min="9994" max="10240" width="8.88671875" style="43"/>
    <col min="10241" max="10241" width="3.6640625" style="43" customWidth="1"/>
    <col min="10242" max="10242" width="14.88671875" style="43" customWidth="1"/>
    <col min="10243" max="10243" width="32.88671875" style="43" customWidth="1"/>
    <col min="10244" max="10244" width="5.6640625" style="43" customWidth="1"/>
    <col min="10245" max="10245" width="4.33203125" style="43" customWidth="1"/>
    <col min="10246" max="10246" width="7.88671875" style="43" customWidth="1"/>
    <col min="10247" max="10247" width="8.6640625" style="43" customWidth="1"/>
    <col min="10248" max="10248" width="12.88671875" style="43" customWidth="1"/>
    <col min="10249" max="10249" width="13.109375" style="43" customWidth="1"/>
    <col min="10250" max="10496" width="8.88671875" style="43"/>
    <col min="10497" max="10497" width="3.6640625" style="43" customWidth="1"/>
    <col min="10498" max="10498" width="14.88671875" style="43" customWidth="1"/>
    <col min="10499" max="10499" width="32.88671875" style="43" customWidth="1"/>
    <col min="10500" max="10500" width="5.6640625" style="43" customWidth="1"/>
    <col min="10501" max="10501" width="4.33203125" style="43" customWidth="1"/>
    <col min="10502" max="10502" width="7.88671875" style="43" customWidth="1"/>
    <col min="10503" max="10503" width="8.6640625" style="43" customWidth="1"/>
    <col min="10504" max="10504" width="12.88671875" style="43" customWidth="1"/>
    <col min="10505" max="10505" width="13.109375" style="43" customWidth="1"/>
    <col min="10506" max="10752" width="8.88671875" style="43"/>
    <col min="10753" max="10753" width="3.6640625" style="43" customWidth="1"/>
    <col min="10754" max="10754" width="14.88671875" style="43" customWidth="1"/>
    <col min="10755" max="10755" width="32.88671875" style="43" customWidth="1"/>
    <col min="10756" max="10756" width="5.6640625" style="43" customWidth="1"/>
    <col min="10757" max="10757" width="4.33203125" style="43" customWidth="1"/>
    <col min="10758" max="10758" width="7.88671875" style="43" customWidth="1"/>
    <col min="10759" max="10759" width="8.6640625" style="43" customWidth="1"/>
    <col min="10760" max="10760" width="12.88671875" style="43" customWidth="1"/>
    <col min="10761" max="10761" width="13.109375" style="43" customWidth="1"/>
    <col min="10762" max="11008" width="8.88671875" style="43"/>
    <col min="11009" max="11009" width="3.6640625" style="43" customWidth="1"/>
    <col min="11010" max="11010" width="14.88671875" style="43" customWidth="1"/>
    <col min="11011" max="11011" width="32.88671875" style="43" customWidth="1"/>
    <col min="11012" max="11012" width="5.6640625" style="43" customWidth="1"/>
    <col min="11013" max="11013" width="4.33203125" style="43" customWidth="1"/>
    <col min="11014" max="11014" width="7.88671875" style="43" customWidth="1"/>
    <col min="11015" max="11015" width="8.6640625" style="43" customWidth="1"/>
    <col min="11016" max="11016" width="12.88671875" style="43" customWidth="1"/>
    <col min="11017" max="11017" width="13.109375" style="43" customWidth="1"/>
    <col min="11018" max="11264" width="8.88671875" style="43"/>
    <col min="11265" max="11265" width="3.6640625" style="43" customWidth="1"/>
    <col min="11266" max="11266" width="14.88671875" style="43" customWidth="1"/>
    <col min="11267" max="11267" width="32.88671875" style="43" customWidth="1"/>
    <col min="11268" max="11268" width="5.6640625" style="43" customWidth="1"/>
    <col min="11269" max="11269" width="4.33203125" style="43" customWidth="1"/>
    <col min="11270" max="11270" width="7.88671875" style="43" customWidth="1"/>
    <col min="11271" max="11271" width="8.6640625" style="43" customWidth="1"/>
    <col min="11272" max="11272" width="12.88671875" style="43" customWidth="1"/>
    <col min="11273" max="11273" width="13.109375" style="43" customWidth="1"/>
    <col min="11274" max="11520" width="8.88671875" style="43"/>
    <col min="11521" max="11521" width="3.6640625" style="43" customWidth="1"/>
    <col min="11522" max="11522" width="14.88671875" style="43" customWidth="1"/>
    <col min="11523" max="11523" width="32.88671875" style="43" customWidth="1"/>
    <col min="11524" max="11524" width="5.6640625" style="43" customWidth="1"/>
    <col min="11525" max="11525" width="4.33203125" style="43" customWidth="1"/>
    <col min="11526" max="11526" width="7.88671875" style="43" customWidth="1"/>
    <col min="11527" max="11527" width="8.6640625" style="43" customWidth="1"/>
    <col min="11528" max="11528" width="12.88671875" style="43" customWidth="1"/>
    <col min="11529" max="11529" width="13.109375" style="43" customWidth="1"/>
    <col min="11530" max="11776" width="8.88671875" style="43"/>
    <col min="11777" max="11777" width="3.6640625" style="43" customWidth="1"/>
    <col min="11778" max="11778" width="14.88671875" style="43" customWidth="1"/>
    <col min="11779" max="11779" width="32.88671875" style="43" customWidth="1"/>
    <col min="11780" max="11780" width="5.6640625" style="43" customWidth="1"/>
    <col min="11781" max="11781" width="4.33203125" style="43" customWidth="1"/>
    <col min="11782" max="11782" width="7.88671875" style="43" customWidth="1"/>
    <col min="11783" max="11783" width="8.6640625" style="43" customWidth="1"/>
    <col min="11784" max="11784" width="12.88671875" style="43" customWidth="1"/>
    <col min="11785" max="11785" width="13.109375" style="43" customWidth="1"/>
    <col min="11786" max="12032" width="8.88671875" style="43"/>
    <col min="12033" max="12033" width="3.6640625" style="43" customWidth="1"/>
    <col min="12034" max="12034" width="14.88671875" style="43" customWidth="1"/>
    <col min="12035" max="12035" width="32.88671875" style="43" customWidth="1"/>
    <col min="12036" max="12036" width="5.6640625" style="43" customWidth="1"/>
    <col min="12037" max="12037" width="4.33203125" style="43" customWidth="1"/>
    <col min="12038" max="12038" width="7.88671875" style="43" customWidth="1"/>
    <col min="12039" max="12039" width="8.6640625" style="43" customWidth="1"/>
    <col min="12040" max="12040" width="12.88671875" style="43" customWidth="1"/>
    <col min="12041" max="12041" width="13.109375" style="43" customWidth="1"/>
    <col min="12042" max="12288" width="8.88671875" style="43"/>
    <col min="12289" max="12289" width="3.6640625" style="43" customWidth="1"/>
    <col min="12290" max="12290" width="14.88671875" style="43" customWidth="1"/>
    <col min="12291" max="12291" width="32.88671875" style="43" customWidth="1"/>
    <col min="12292" max="12292" width="5.6640625" style="43" customWidth="1"/>
    <col min="12293" max="12293" width="4.33203125" style="43" customWidth="1"/>
    <col min="12294" max="12294" width="7.88671875" style="43" customWidth="1"/>
    <col min="12295" max="12295" width="8.6640625" style="43" customWidth="1"/>
    <col min="12296" max="12296" width="12.88671875" style="43" customWidth="1"/>
    <col min="12297" max="12297" width="13.109375" style="43" customWidth="1"/>
    <col min="12298" max="12544" width="8.88671875" style="43"/>
    <col min="12545" max="12545" width="3.6640625" style="43" customWidth="1"/>
    <col min="12546" max="12546" width="14.88671875" style="43" customWidth="1"/>
    <col min="12547" max="12547" width="32.88671875" style="43" customWidth="1"/>
    <col min="12548" max="12548" width="5.6640625" style="43" customWidth="1"/>
    <col min="12549" max="12549" width="4.33203125" style="43" customWidth="1"/>
    <col min="12550" max="12550" width="7.88671875" style="43" customWidth="1"/>
    <col min="12551" max="12551" width="8.6640625" style="43" customWidth="1"/>
    <col min="12552" max="12552" width="12.88671875" style="43" customWidth="1"/>
    <col min="12553" max="12553" width="13.109375" style="43" customWidth="1"/>
    <col min="12554" max="12800" width="8.88671875" style="43"/>
    <col min="12801" max="12801" width="3.6640625" style="43" customWidth="1"/>
    <col min="12802" max="12802" width="14.88671875" style="43" customWidth="1"/>
    <col min="12803" max="12803" width="32.88671875" style="43" customWidth="1"/>
    <col min="12804" max="12804" width="5.6640625" style="43" customWidth="1"/>
    <col min="12805" max="12805" width="4.33203125" style="43" customWidth="1"/>
    <col min="12806" max="12806" width="7.88671875" style="43" customWidth="1"/>
    <col min="12807" max="12807" width="8.6640625" style="43" customWidth="1"/>
    <col min="12808" max="12808" width="12.88671875" style="43" customWidth="1"/>
    <col min="12809" max="12809" width="13.109375" style="43" customWidth="1"/>
    <col min="12810" max="13056" width="8.88671875" style="43"/>
    <col min="13057" max="13057" width="3.6640625" style="43" customWidth="1"/>
    <col min="13058" max="13058" width="14.88671875" style="43" customWidth="1"/>
    <col min="13059" max="13059" width="32.88671875" style="43" customWidth="1"/>
    <col min="13060" max="13060" width="5.6640625" style="43" customWidth="1"/>
    <col min="13061" max="13061" width="4.33203125" style="43" customWidth="1"/>
    <col min="13062" max="13062" width="7.88671875" style="43" customWidth="1"/>
    <col min="13063" max="13063" width="8.6640625" style="43" customWidth="1"/>
    <col min="13064" max="13064" width="12.88671875" style="43" customWidth="1"/>
    <col min="13065" max="13065" width="13.109375" style="43" customWidth="1"/>
    <col min="13066" max="13312" width="8.88671875" style="43"/>
    <col min="13313" max="13313" width="3.6640625" style="43" customWidth="1"/>
    <col min="13314" max="13314" width="14.88671875" style="43" customWidth="1"/>
    <col min="13315" max="13315" width="32.88671875" style="43" customWidth="1"/>
    <col min="13316" max="13316" width="5.6640625" style="43" customWidth="1"/>
    <col min="13317" max="13317" width="4.33203125" style="43" customWidth="1"/>
    <col min="13318" max="13318" width="7.88671875" style="43" customWidth="1"/>
    <col min="13319" max="13319" width="8.6640625" style="43" customWidth="1"/>
    <col min="13320" max="13320" width="12.88671875" style="43" customWidth="1"/>
    <col min="13321" max="13321" width="13.109375" style="43" customWidth="1"/>
    <col min="13322" max="13568" width="8.88671875" style="43"/>
    <col min="13569" max="13569" width="3.6640625" style="43" customWidth="1"/>
    <col min="13570" max="13570" width="14.88671875" style="43" customWidth="1"/>
    <col min="13571" max="13571" width="32.88671875" style="43" customWidth="1"/>
    <col min="13572" max="13572" width="5.6640625" style="43" customWidth="1"/>
    <col min="13573" max="13573" width="4.33203125" style="43" customWidth="1"/>
    <col min="13574" max="13574" width="7.88671875" style="43" customWidth="1"/>
    <col min="13575" max="13575" width="8.6640625" style="43" customWidth="1"/>
    <col min="13576" max="13576" width="12.88671875" style="43" customWidth="1"/>
    <col min="13577" max="13577" width="13.109375" style="43" customWidth="1"/>
    <col min="13578" max="13824" width="8.88671875" style="43"/>
    <col min="13825" max="13825" width="3.6640625" style="43" customWidth="1"/>
    <col min="13826" max="13826" width="14.88671875" style="43" customWidth="1"/>
    <col min="13827" max="13827" width="32.88671875" style="43" customWidth="1"/>
    <col min="13828" max="13828" width="5.6640625" style="43" customWidth="1"/>
    <col min="13829" max="13829" width="4.33203125" style="43" customWidth="1"/>
    <col min="13830" max="13830" width="7.88671875" style="43" customWidth="1"/>
    <col min="13831" max="13831" width="8.6640625" style="43" customWidth="1"/>
    <col min="13832" max="13832" width="12.88671875" style="43" customWidth="1"/>
    <col min="13833" max="13833" width="13.109375" style="43" customWidth="1"/>
    <col min="13834" max="14080" width="8.88671875" style="43"/>
    <col min="14081" max="14081" width="3.6640625" style="43" customWidth="1"/>
    <col min="14082" max="14082" width="14.88671875" style="43" customWidth="1"/>
    <col min="14083" max="14083" width="32.88671875" style="43" customWidth="1"/>
    <col min="14084" max="14084" width="5.6640625" style="43" customWidth="1"/>
    <col min="14085" max="14085" width="4.33203125" style="43" customWidth="1"/>
    <col min="14086" max="14086" width="7.88671875" style="43" customWidth="1"/>
    <col min="14087" max="14087" width="8.6640625" style="43" customWidth="1"/>
    <col min="14088" max="14088" width="12.88671875" style="43" customWidth="1"/>
    <col min="14089" max="14089" width="13.109375" style="43" customWidth="1"/>
    <col min="14090" max="14336" width="8.88671875" style="43"/>
    <col min="14337" max="14337" width="3.6640625" style="43" customWidth="1"/>
    <col min="14338" max="14338" width="14.88671875" style="43" customWidth="1"/>
    <col min="14339" max="14339" width="32.88671875" style="43" customWidth="1"/>
    <col min="14340" max="14340" width="5.6640625" style="43" customWidth="1"/>
    <col min="14341" max="14341" width="4.33203125" style="43" customWidth="1"/>
    <col min="14342" max="14342" width="7.88671875" style="43" customWidth="1"/>
    <col min="14343" max="14343" width="8.6640625" style="43" customWidth="1"/>
    <col min="14344" max="14344" width="12.88671875" style="43" customWidth="1"/>
    <col min="14345" max="14345" width="13.109375" style="43" customWidth="1"/>
    <col min="14346" max="14592" width="8.88671875" style="43"/>
    <col min="14593" max="14593" width="3.6640625" style="43" customWidth="1"/>
    <col min="14594" max="14594" width="14.88671875" style="43" customWidth="1"/>
    <col min="14595" max="14595" width="32.88671875" style="43" customWidth="1"/>
    <col min="14596" max="14596" width="5.6640625" style="43" customWidth="1"/>
    <col min="14597" max="14597" width="4.33203125" style="43" customWidth="1"/>
    <col min="14598" max="14598" width="7.88671875" style="43" customWidth="1"/>
    <col min="14599" max="14599" width="8.6640625" style="43" customWidth="1"/>
    <col min="14600" max="14600" width="12.88671875" style="43" customWidth="1"/>
    <col min="14601" max="14601" width="13.109375" style="43" customWidth="1"/>
    <col min="14602" max="14848" width="8.88671875" style="43"/>
    <col min="14849" max="14849" width="3.6640625" style="43" customWidth="1"/>
    <col min="14850" max="14850" width="14.88671875" style="43" customWidth="1"/>
    <col min="14851" max="14851" width="32.88671875" style="43" customWidth="1"/>
    <col min="14852" max="14852" width="5.6640625" style="43" customWidth="1"/>
    <col min="14853" max="14853" width="4.33203125" style="43" customWidth="1"/>
    <col min="14854" max="14854" width="7.88671875" style="43" customWidth="1"/>
    <col min="14855" max="14855" width="8.6640625" style="43" customWidth="1"/>
    <col min="14856" max="14856" width="12.88671875" style="43" customWidth="1"/>
    <col min="14857" max="14857" width="13.109375" style="43" customWidth="1"/>
    <col min="14858" max="15104" width="8.88671875" style="43"/>
    <col min="15105" max="15105" width="3.6640625" style="43" customWidth="1"/>
    <col min="15106" max="15106" width="14.88671875" style="43" customWidth="1"/>
    <col min="15107" max="15107" width="32.88671875" style="43" customWidth="1"/>
    <col min="15108" max="15108" width="5.6640625" style="43" customWidth="1"/>
    <col min="15109" max="15109" width="4.33203125" style="43" customWidth="1"/>
    <col min="15110" max="15110" width="7.88671875" style="43" customWidth="1"/>
    <col min="15111" max="15111" width="8.6640625" style="43" customWidth="1"/>
    <col min="15112" max="15112" width="12.88671875" style="43" customWidth="1"/>
    <col min="15113" max="15113" width="13.109375" style="43" customWidth="1"/>
    <col min="15114" max="15360" width="8.88671875" style="43"/>
    <col min="15361" max="15361" width="3.6640625" style="43" customWidth="1"/>
    <col min="15362" max="15362" width="14.88671875" style="43" customWidth="1"/>
    <col min="15363" max="15363" width="32.88671875" style="43" customWidth="1"/>
    <col min="15364" max="15364" width="5.6640625" style="43" customWidth="1"/>
    <col min="15365" max="15365" width="4.33203125" style="43" customWidth="1"/>
    <col min="15366" max="15366" width="7.88671875" style="43" customWidth="1"/>
    <col min="15367" max="15367" width="8.6640625" style="43" customWidth="1"/>
    <col min="15368" max="15368" width="12.88671875" style="43" customWidth="1"/>
    <col min="15369" max="15369" width="13.109375" style="43" customWidth="1"/>
    <col min="15370" max="15616" width="8.88671875" style="43"/>
    <col min="15617" max="15617" width="3.6640625" style="43" customWidth="1"/>
    <col min="15618" max="15618" width="14.88671875" style="43" customWidth="1"/>
    <col min="15619" max="15619" width="32.88671875" style="43" customWidth="1"/>
    <col min="15620" max="15620" width="5.6640625" style="43" customWidth="1"/>
    <col min="15621" max="15621" width="4.33203125" style="43" customWidth="1"/>
    <col min="15622" max="15622" width="7.88671875" style="43" customWidth="1"/>
    <col min="15623" max="15623" width="8.6640625" style="43" customWidth="1"/>
    <col min="15624" max="15624" width="12.88671875" style="43" customWidth="1"/>
    <col min="15625" max="15625" width="13.109375" style="43" customWidth="1"/>
    <col min="15626" max="15872" width="8.88671875" style="43"/>
    <col min="15873" max="15873" width="3.6640625" style="43" customWidth="1"/>
    <col min="15874" max="15874" width="14.88671875" style="43" customWidth="1"/>
    <col min="15875" max="15875" width="32.88671875" style="43" customWidth="1"/>
    <col min="15876" max="15876" width="5.6640625" style="43" customWidth="1"/>
    <col min="15877" max="15877" width="4.33203125" style="43" customWidth="1"/>
    <col min="15878" max="15878" width="7.88671875" style="43" customWidth="1"/>
    <col min="15879" max="15879" width="8.6640625" style="43" customWidth="1"/>
    <col min="15880" max="15880" width="12.88671875" style="43" customWidth="1"/>
    <col min="15881" max="15881" width="13.109375" style="43" customWidth="1"/>
    <col min="15882" max="16128" width="8.88671875" style="43"/>
    <col min="16129" max="16129" width="3.6640625" style="43" customWidth="1"/>
    <col min="16130" max="16130" width="14.88671875" style="43" customWidth="1"/>
    <col min="16131" max="16131" width="32.88671875" style="43" customWidth="1"/>
    <col min="16132" max="16132" width="5.6640625" style="43" customWidth="1"/>
    <col min="16133" max="16133" width="4.33203125" style="43" customWidth="1"/>
    <col min="16134" max="16134" width="7.88671875" style="43" customWidth="1"/>
    <col min="16135" max="16135" width="8.6640625" style="43" customWidth="1"/>
    <col min="16136" max="16136" width="12.88671875" style="43" customWidth="1"/>
    <col min="16137" max="16137" width="13.109375" style="43" customWidth="1"/>
    <col min="16138" max="16384" width="8.88671875" style="43"/>
  </cols>
  <sheetData>
    <row r="1" spans="1:9" s="18" customFormat="1">
      <c r="A1" s="17" t="s">
        <v>231</v>
      </c>
      <c r="B1" s="17"/>
      <c r="F1" s="19"/>
    </row>
    <row r="2" spans="1:9" s="18" customFormat="1">
      <c r="A2" s="20" t="s">
        <v>25</v>
      </c>
      <c r="B2" s="20"/>
      <c r="F2" s="19"/>
    </row>
    <row r="3" spans="1:9" customFormat="1">
      <c r="F3" s="21"/>
    </row>
    <row r="4" spans="1:9" customFormat="1">
      <c r="C4" s="22" t="s">
        <v>217</v>
      </c>
      <c r="F4" s="21"/>
    </row>
    <row r="6" spans="1:9" ht="41.25" customHeight="1">
      <c r="A6" s="58" t="s">
        <v>498</v>
      </c>
      <c r="B6" s="58" t="s">
        <v>499</v>
      </c>
      <c r="C6" s="58" t="s">
        <v>118</v>
      </c>
      <c r="D6" s="58" t="s">
        <v>119</v>
      </c>
      <c r="E6" s="58" t="s">
        <v>120</v>
      </c>
      <c r="F6" s="59" t="s">
        <v>121</v>
      </c>
      <c r="G6" s="59" t="s">
        <v>122</v>
      </c>
      <c r="H6" s="60" t="s">
        <v>123</v>
      </c>
      <c r="I6" s="60" t="s">
        <v>124</v>
      </c>
    </row>
    <row r="7" spans="1:9" ht="48">
      <c r="A7" s="41" t="s">
        <v>12</v>
      </c>
      <c r="B7" s="41" t="s">
        <v>500</v>
      </c>
      <c r="C7" s="62" t="s">
        <v>125</v>
      </c>
      <c r="D7" s="44">
        <v>1</v>
      </c>
      <c r="E7" s="44" t="s">
        <v>126</v>
      </c>
      <c r="F7" s="45"/>
      <c r="G7" s="103">
        <v>64744</v>
      </c>
      <c r="H7" s="46">
        <f>D7*F7</f>
        <v>0</v>
      </c>
      <c r="I7" s="42">
        <f>D7*G7</f>
        <v>64744</v>
      </c>
    </row>
    <row r="8" spans="1:9" ht="24">
      <c r="A8" s="41" t="s">
        <v>13</v>
      </c>
      <c r="B8" s="41" t="s">
        <v>501</v>
      </c>
      <c r="C8" s="62" t="s">
        <v>127</v>
      </c>
      <c r="D8" s="44">
        <v>1</v>
      </c>
      <c r="E8" s="44" t="s">
        <v>126</v>
      </c>
      <c r="F8" s="45"/>
      <c r="G8" s="103">
        <v>32555</v>
      </c>
      <c r="H8" s="46">
        <f>D8*F8</f>
        <v>0</v>
      </c>
      <c r="I8" s="42">
        <f>D8*G8</f>
        <v>32555</v>
      </c>
    </row>
    <row r="9" spans="1:9" ht="84">
      <c r="A9" s="41" t="s">
        <v>14</v>
      </c>
      <c r="B9" s="142" t="s">
        <v>502</v>
      </c>
      <c r="C9" s="62" t="s">
        <v>128</v>
      </c>
      <c r="D9" s="44">
        <v>300</v>
      </c>
      <c r="E9" s="44" t="s">
        <v>79</v>
      </c>
      <c r="F9" s="46">
        <v>236</v>
      </c>
      <c r="G9" s="46">
        <v>1144</v>
      </c>
      <c r="H9" s="46">
        <f>D9*F9</f>
        <v>70800</v>
      </c>
      <c r="I9" s="42">
        <f>D9*G9</f>
        <v>343200</v>
      </c>
    </row>
    <row r="10" spans="1:9" ht="60">
      <c r="A10" s="41" t="s">
        <v>16</v>
      </c>
      <c r="B10" s="142" t="s">
        <v>502</v>
      </c>
      <c r="C10" s="62" t="s">
        <v>129</v>
      </c>
      <c r="D10" s="44">
        <v>60</v>
      </c>
      <c r="E10" s="44" t="s">
        <v>79</v>
      </c>
      <c r="F10" s="46">
        <v>236</v>
      </c>
      <c r="G10" s="46">
        <v>1144</v>
      </c>
      <c r="H10" s="46">
        <f t="shared" ref="H10:H60" si="0">D10*F10</f>
        <v>14160</v>
      </c>
      <c r="I10" s="42">
        <f t="shared" ref="I10:I60" si="1">D10*G10</f>
        <v>68640</v>
      </c>
    </row>
    <row r="11" spans="1:9" ht="60">
      <c r="A11" s="41" t="s">
        <v>24</v>
      </c>
      <c r="B11" s="41" t="s">
        <v>503</v>
      </c>
      <c r="C11" s="62" t="s">
        <v>130</v>
      </c>
      <c r="D11" s="44">
        <v>25</v>
      </c>
      <c r="E11" s="44" t="s">
        <v>79</v>
      </c>
      <c r="F11" s="46">
        <v>591</v>
      </c>
      <c r="G11" s="46">
        <v>2080</v>
      </c>
      <c r="H11" s="46">
        <f t="shared" si="0"/>
        <v>14775</v>
      </c>
      <c r="I11" s="42">
        <f t="shared" si="1"/>
        <v>52000</v>
      </c>
    </row>
    <row r="12" spans="1:9" ht="48">
      <c r="A12" s="41" t="s">
        <v>131</v>
      </c>
      <c r="B12" s="41" t="s">
        <v>504</v>
      </c>
      <c r="C12" s="62" t="s">
        <v>132</v>
      </c>
      <c r="D12" s="44">
        <v>30</v>
      </c>
      <c r="E12" s="44" t="s">
        <v>57</v>
      </c>
      <c r="F12" s="45">
        <v>98</v>
      </c>
      <c r="G12" s="103">
        <v>655</v>
      </c>
      <c r="H12" s="46">
        <f t="shared" si="0"/>
        <v>2940</v>
      </c>
      <c r="I12" s="42">
        <f t="shared" si="1"/>
        <v>19650</v>
      </c>
    </row>
    <row r="13" spans="1:9" ht="48">
      <c r="A13" s="41" t="s">
        <v>133</v>
      </c>
      <c r="B13" s="41" t="s">
        <v>505</v>
      </c>
      <c r="C13" s="62" t="s">
        <v>134</v>
      </c>
      <c r="D13" s="44">
        <v>1</v>
      </c>
      <c r="E13" s="44" t="s">
        <v>57</v>
      </c>
      <c r="F13" s="45">
        <v>14855</v>
      </c>
      <c r="G13" s="103">
        <v>3988</v>
      </c>
      <c r="H13" s="46">
        <f t="shared" si="0"/>
        <v>14855</v>
      </c>
      <c r="I13" s="42">
        <f t="shared" si="1"/>
        <v>3988</v>
      </c>
    </row>
    <row r="14" spans="1:9" ht="60">
      <c r="A14" s="41" t="s">
        <v>135</v>
      </c>
      <c r="B14" s="41" t="s">
        <v>506</v>
      </c>
      <c r="C14" s="62" t="s">
        <v>136</v>
      </c>
      <c r="D14" s="44">
        <v>0</v>
      </c>
      <c r="E14" s="44" t="s">
        <v>57</v>
      </c>
      <c r="F14" s="46">
        <v>19985</v>
      </c>
      <c r="G14" s="46">
        <v>5985</v>
      </c>
      <c r="H14" s="46">
        <f t="shared" si="0"/>
        <v>0</v>
      </c>
      <c r="I14" s="42">
        <f t="shared" si="1"/>
        <v>0</v>
      </c>
    </row>
    <row r="15" spans="1:9" ht="60">
      <c r="A15" s="41" t="s">
        <v>137</v>
      </c>
      <c r="B15" s="41" t="s">
        <v>507</v>
      </c>
      <c r="C15" s="62" t="s">
        <v>138</v>
      </c>
      <c r="D15" s="44">
        <v>0</v>
      </c>
      <c r="E15" s="44" t="s">
        <v>57</v>
      </c>
      <c r="F15" s="46">
        <v>28985</v>
      </c>
      <c r="G15" s="46">
        <v>3550</v>
      </c>
      <c r="H15" s="46">
        <f t="shared" si="0"/>
        <v>0</v>
      </c>
      <c r="I15" s="42">
        <f t="shared" si="1"/>
        <v>0</v>
      </c>
    </row>
    <row r="16" spans="1:9" ht="60">
      <c r="A16" s="41" t="s">
        <v>139</v>
      </c>
      <c r="B16" s="41" t="s">
        <v>507</v>
      </c>
      <c r="C16" s="62" t="s">
        <v>140</v>
      </c>
      <c r="D16" s="44">
        <v>0</v>
      </c>
      <c r="E16" s="47" t="s">
        <v>57</v>
      </c>
      <c r="F16" s="46">
        <v>28985</v>
      </c>
      <c r="G16" s="46">
        <v>3550</v>
      </c>
      <c r="H16" s="46">
        <f t="shared" si="0"/>
        <v>0</v>
      </c>
      <c r="I16" s="42">
        <f t="shared" si="1"/>
        <v>0</v>
      </c>
    </row>
    <row r="17" spans="1:9" ht="36">
      <c r="A17" s="41" t="s">
        <v>141</v>
      </c>
      <c r="B17" s="41" t="s">
        <v>502</v>
      </c>
      <c r="C17" s="62" t="s">
        <v>142</v>
      </c>
      <c r="D17" s="44">
        <v>0</v>
      </c>
      <c r="E17" s="47" t="s">
        <v>57</v>
      </c>
      <c r="F17" s="46">
        <v>14450</v>
      </c>
      <c r="G17" s="46">
        <v>2755</v>
      </c>
      <c r="H17" s="46">
        <f t="shared" si="0"/>
        <v>0</v>
      </c>
      <c r="I17" s="42">
        <f t="shared" si="1"/>
        <v>0</v>
      </c>
    </row>
    <row r="18" spans="1:9" ht="72">
      <c r="A18" s="41">
        <v>12</v>
      </c>
      <c r="B18" s="41" t="s">
        <v>508</v>
      </c>
      <c r="C18" s="62" t="s">
        <v>144</v>
      </c>
      <c r="D18" s="44">
        <v>0</v>
      </c>
      <c r="E18" s="47" t="s">
        <v>57</v>
      </c>
      <c r="F18" s="45">
        <v>16744</v>
      </c>
      <c r="G18" s="103">
        <v>2755</v>
      </c>
      <c r="H18" s="46">
        <f t="shared" si="0"/>
        <v>0</v>
      </c>
      <c r="I18" s="42">
        <f t="shared" si="1"/>
        <v>0</v>
      </c>
    </row>
    <row r="19" spans="1:9" ht="48">
      <c r="A19" s="41" t="s">
        <v>143</v>
      </c>
      <c r="B19" s="41" t="s">
        <v>509</v>
      </c>
      <c r="C19" s="62" t="s">
        <v>148</v>
      </c>
      <c r="D19" s="44">
        <v>1</v>
      </c>
      <c r="E19" s="47" t="s">
        <v>57</v>
      </c>
      <c r="F19" s="45">
        <v>1355</v>
      </c>
      <c r="G19" s="103">
        <v>1350</v>
      </c>
      <c r="H19" s="46">
        <f t="shared" si="0"/>
        <v>1355</v>
      </c>
      <c r="I19" s="42">
        <f t="shared" si="1"/>
        <v>1350</v>
      </c>
    </row>
    <row r="20" spans="1:9" ht="48">
      <c r="A20" s="41" t="s">
        <v>145</v>
      </c>
      <c r="B20" s="41" t="s">
        <v>510</v>
      </c>
      <c r="C20" s="62" t="s">
        <v>232</v>
      </c>
      <c r="D20" s="44">
        <v>6</v>
      </c>
      <c r="E20" s="47" t="s">
        <v>57</v>
      </c>
      <c r="F20" s="45">
        <v>1785</v>
      </c>
      <c r="G20" s="103">
        <v>1350</v>
      </c>
      <c r="H20" s="46">
        <f t="shared" si="0"/>
        <v>10710</v>
      </c>
      <c r="I20" s="42">
        <f t="shared" si="1"/>
        <v>8100</v>
      </c>
    </row>
    <row r="21" spans="1:9" ht="60">
      <c r="A21" s="41" t="s">
        <v>146</v>
      </c>
      <c r="B21" s="41" t="s">
        <v>511</v>
      </c>
      <c r="C21" s="62" t="s">
        <v>233</v>
      </c>
      <c r="D21" s="44">
        <v>4</v>
      </c>
      <c r="E21" s="47" t="s">
        <v>57</v>
      </c>
      <c r="F21" s="46">
        <v>4685</v>
      </c>
      <c r="G21" s="46">
        <v>1890</v>
      </c>
      <c r="H21" s="46">
        <f>D21*F21</f>
        <v>18740</v>
      </c>
      <c r="I21" s="42">
        <f>D21*G21</f>
        <v>7560</v>
      </c>
    </row>
    <row r="22" spans="1:9" ht="48">
      <c r="A22" s="41" t="s">
        <v>147</v>
      </c>
      <c r="B22" s="41" t="s">
        <v>512</v>
      </c>
      <c r="C22" s="62" t="s">
        <v>151</v>
      </c>
      <c r="D22" s="44">
        <v>20</v>
      </c>
      <c r="E22" s="47" t="s">
        <v>57</v>
      </c>
      <c r="F22" s="45">
        <v>1985</v>
      </c>
      <c r="G22" s="103">
        <v>1890</v>
      </c>
      <c r="H22" s="46">
        <f t="shared" si="0"/>
        <v>39700</v>
      </c>
      <c r="I22" s="42">
        <f t="shared" si="1"/>
        <v>37800</v>
      </c>
    </row>
    <row r="23" spans="1:9" ht="48">
      <c r="A23" s="41" t="s">
        <v>149</v>
      </c>
      <c r="B23" s="41" t="s">
        <v>513</v>
      </c>
      <c r="C23" s="62" t="s">
        <v>153</v>
      </c>
      <c r="D23" s="44">
        <v>1</v>
      </c>
      <c r="E23" s="47" t="s">
        <v>57</v>
      </c>
      <c r="F23" s="45">
        <v>5659</v>
      </c>
      <c r="G23" s="103">
        <v>1890</v>
      </c>
      <c r="H23" s="46">
        <f t="shared" si="0"/>
        <v>5659</v>
      </c>
      <c r="I23" s="42">
        <f t="shared" si="1"/>
        <v>1890</v>
      </c>
    </row>
    <row r="24" spans="1:9" ht="48">
      <c r="A24" s="41" t="s">
        <v>150</v>
      </c>
      <c r="B24" s="41" t="s">
        <v>514</v>
      </c>
      <c r="C24" s="62" t="s">
        <v>155</v>
      </c>
      <c r="D24" s="44">
        <v>2</v>
      </c>
      <c r="E24" s="47" t="s">
        <v>57</v>
      </c>
      <c r="F24" s="45">
        <v>890</v>
      </c>
      <c r="G24" s="103">
        <v>345</v>
      </c>
      <c r="H24" s="46">
        <f t="shared" si="0"/>
        <v>1780</v>
      </c>
      <c r="I24" s="42">
        <f t="shared" si="1"/>
        <v>690</v>
      </c>
    </row>
    <row r="25" spans="1:9" ht="48">
      <c r="A25" s="41" t="s">
        <v>152</v>
      </c>
      <c r="B25" s="41" t="s">
        <v>515</v>
      </c>
      <c r="C25" s="62" t="s">
        <v>157</v>
      </c>
      <c r="D25" s="44">
        <v>2</v>
      </c>
      <c r="E25" s="47" t="s">
        <v>57</v>
      </c>
      <c r="F25" s="45">
        <v>2785</v>
      </c>
      <c r="G25" s="103">
        <v>2185</v>
      </c>
      <c r="H25" s="46">
        <f t="shared" si="0"/>
        <v>5570</v>
      </c>
      <c r="I25" s="42">
        <f t="shared" si="1"/>
        <v>4370</v>
      </c>
    </row>
    <row r="26" spans="1:9" ht="60">
      <c r="A26" s="41" t="s">
        <v>154</v>
      </c>
      <c r="B26" s="41" t="s">
        <v>516</v>
      </c>
      <c r="C26" s="62" t="s">
        <v>234</v>
      </c>
      <c r="D26" s="44">
        <v>1</v>
      </c>
      <c r="E26" s="47" t="s">
        <v>126</v>
      </c>
      <c r="F26" s="45">
        <v>178554</v>
      </c>
      <c r="G26" s="103">
        <v>165544</v>
      </c>
      <c r="H26" s="46">
        <f t="shared" si="0"/>
        <v>178554</v>
      </c>
      <c r="I26" s="42">
        <f t="shared" si="1"/>
        <v>165544</v>
      </c>
    </row>
    <row r="27" spans="1:9" ht="72">
      <c r="A27" s="41" t="s">
        <v>156</v>
      </c>
      <c r="B27" s="41" t="s">
        <v>517</v>
      </c>
      <c r="C27" s="62" t="s">
        <v>160</v>
      </c>
      <c r="D27" s="44">
        <v>0</v>
      </c>
      <c r="E27" s="47" t="s">
        <v>126</v>
      </c>
      <c r="F27" s="45">
        <v>0</v>
      </c>
      <c r="G27" s="103">
        <v>0</v>
      </c>
      <c r="H27" s="46">
        <f t="shared" si="0"/>
        <v>0</v>
      </c>
      <c r="I27" s="42">
        <f t="shared" si="1"/>
        <v>0</v>
      </c>
    </row>
    <row r="28" spans="1:9" ht="26.4">
      <c r="A28" s="41" t="s">
        <v>158</v>
      </c>
      <c r="B28" s="41" t="s">
        <v>518</v>
      </c>
      <c r="C28" s="62" t="s">
        <v>163</v>
      </c>
      <c r="D28" s="44">
        <v>1</v>
      </c>
      <c r="E28" s="44" t="s">
        <v>57</v>
      </c>
      <c r="F28" s="45">
        <v>2988</v>
      </c>
      <c r="G28" s="103">
        <v>2455</v>
      </c>
      <c r="H28" s="46">
        <f t="shared" si="0"/>
        <v>2988</v>
      </c>
      <c r="I28" s="42">
        <f t="shared" si="1"/>
        <v>2455</v>
      </c>
    </row>
    <row r="29" spans="1:9" ht="26.4">
      <c r="A29" s="41" t="s">
        <v>159</v>
      </c>
      <c r="B29" s="41" t="s">
        <v>519</v>
      </c>
      <c r="C29" s="62" t="s">
        <v>165</v>
      </c>
      <c r="D29" s="44">
        <v>0</v>
      </c>
      <c r="E29" s="44" t="s">
        <v>57</v>
      </c>
      <c r="F29" s="46">
        <v>0</v>
      </c>
      <c r="G29" s="46">
        <v>0</v>
      </c>
      <c r="H29" s="46">
        <f t="shared" si="0"/>
        <v>0</v>
      </c>
      <c r="I29" s="42">
        <f t="shared" si="1"/>
        <v>0</v>
      </c>
    </row>
    <row r="30" spans="1:9" ht="48">
      <c r="A30" s="41" t="s">
        <v>161</v>
      </c>
      <c r="B30" s="41" t="s">
        <v>520</v>
      </c>
      <c r="C30" s="62" t="s">
        <v>167</v>
      </c>
      <c r="D30" s="44">
        <v>1</v>
      </c>
      <c r="E30" s="44" t="s">
        <v>57</v>
      </c>
      <c r="F30" s="46">
        <v>29885</v>
      </c>
      <c r="G30" s="46">
        <v>17985</v>
      </c>
      <c r="H30" s="46">
        <f t="shared" si="0"/>
        <v>29885</v>
      </c>
      <c r="I30" s="42">
        <f t="shared" si="1"/>
        <v>17985</v>
      </c>
    </row>
    <row r="31" spans="1:9" s="48" customFormat="1" ht="48">
      <c r="A31" s="41" t="s">
        <v>162</v>
      </c>
      <c r="B31" s="41" t="s">
        <v>521</v>
      </c>
      <c r="C31" s="62" t="s">
        <v>169</v>
      </c>
      <c r="D31" s="44">
        <v>0</v>
      </c>
      <c r="E31" s="44" t="s">
        <v>126</v>
      </c>
      <c r="F31" s="46">
        <v>63855</v>
      </c>
      <c r="G31" s="46">
        <v>6588</v>
      </c>
      <c r="H31" s="46">
        <f t="shared" si="0"/>
        <v>0</v>
      </c>
      <c r="I31" s="42">
        <f t="shared" si="1"/>
        <v>0</v>
      </c>
    </row>
    <row r="32" spans="1:9" s="48" customFormat="1" ht="60">
      <c r="A32" s="41" t="s">
        <v>164</v>
      </c>
      <c r="B32" s="41" t="s">
        <v>522</v>
      </c>
      <c r="C32" s="62" t="s">
        <v>235</v>
      </c>
      <c r="D32" s="44">
        <v>1</v>
      </c>
      <c r="E32" s="44" t="s">
        <v>126</v>
      </c>
      <c r="F32" s="46">
        <v>472</v>
      </c>
      <c r="G32" s="46">
        <v>893</v>
      </c>
      <c r="H32" s="46">
        <f t="shared" si="0"/>
        <v>472</v>
      </c>
      <c r="I32" s="42">
        <f t="shared" si="1"/>
        <v>893</v>
      </c>
    </row>
    <row r="33" spans="1:9" s="48" customFormat="1" ht="96">
      <c r="A33" s="41" t="s">
        <v>166</v>
      </c>
      <c r="B33" s="41" t="s">
        <v>523</v>
      </c>
      <c r="C33" s="62" t="s">
        <v>172</v>
      </c>
      <c r="D33" s="44">
        <v>300</v>
      </c>
      <c r="E33" s="44" t="s">
        <v>79</v>
      </c>
      <c r="F33" s="46">
        <v>233</v>
      </c>
      <c r="G33" s="46">
        <v>893</v>
      </c>
      <c r="H33" s="46">
        <f t="shared" si="0"/>
        <v>69900</v>
      </c>
      <c r="I33" s="42">
        <f t="shared" si="1"/>
        <v>267900</v>
      </c>
    </row>
    <row r="34" spans="1:9" s="48" customFormat="1" ht="96">
      <c r="A34" s="41" t="s">
        <v>168</v>
      </c>
      <c r="B34" s="41" t="s">
        <v>524</v>
      </c>
      <c r="C34" s="62" t="s">
        <v>174</v>
      </c>
      <c r="D34" s="44">
        <v>800</v>
      </c>
      <c r="E34" s="44" t="s">
        <v>79</v>
      </c>
      <c r="F34" s="46">
        <v>452</v>
      </c>
      <c r="G34" s="46">
        <v>550</v>
      </c>
      <c r="H34" s="46">
        <f t="shared" si="0"/>
        <v>361600</v>
      </c>
      <c r="I34" s="42">
        <f t="shared" si="1"/>
        <v>440000</v>
      </c>
    </row>
    <row r="35" spans="1:9" s="48" customFormat="1" ht="84">
      <c r="A35" s="41" t="s">
        <v>170</v>
      </c>
      <c r="B35" s="41" t="s">
        <v>525</v>
      </c>
      <c r="C35" s="62" t="s">
        <v>176</v>
      </c>
      <c r="D35" s="44">
        <v>0</v>
      </c>
      <c r="E35" s="44" t="s">
        <v>79</v>
      </c>
      <c r="F35" s="46">
        <v>310</v>
      </c>
      <c r="G35" s="46">
        <v>550</v>
      </c>
      <c r="H35" s="46">
        <f t="shared" si="0"/>
        <v>0</v>
      </c>
      <c r="I35" s="42">
        <f t="shared" si="1"/>
        <v>0</v>
      </c>
    </row>
    <row r="36" spans="1:9" s="48" customFormat="1" ht="48">
      <c r="A36" s="41" t="s">
        <v>171</v>
      </c>
      <c r="B36" s="41" t="s">
        <v>526</v>
      </c>
      <c r="C36" s="62" t="s">
        <v>178</v>
      </c>
      <c r="D36" s="44">
        <v>25</v>
      </c>
      <c r="E36" s="44" t="s">
        <v>79</v>
      </c>
      <c r="F36" s="46">
        <v>6359</v>
      </c>
      <c r="G36" s="46">
        <v>2258</v>
      </c>
      <c r="H36" s="46">
        <f t="shared" si="0"/>
        <v>158975</v>
      </c>
      <c r="I36" s="42">
        <f t="shared" si="1"/>
        <v>56450</v>
      </c>
    </row>
    <row r="37" spans="1:9" s="48" customFormat="1" ht="36">
      <c r="A37" s="41" t="s">
        <v>173</v>
      </c>
      <c r="B37" s="41" t="s">
        <v>527</v>
      </c>
      <c r="C37" s="62" t="s">
        <v>180</v>
      </c>
      <c r="D37" s="44">
        <v>0</v>
      </c>
      <c r="E37" s="44" t="s">
        <v>79</v>
      </c>
      <c r="F37" s="46">
        <v>0</v>
      </c>
      <c r="G37" s="46">
        <v>0</v>
      </c>
      <c r="H37" s="46">
        <f t="shared" si="0"/>
        <v>0</v>
      </c>
      <c r="I37" s="42">
        <f t="shared" si="1"/>
        <v>0</v>
      </c>
    </row>
    <row r="38" spans="1:9" s="48" customFormat="1" ht="26.4">
      <c r="A38" s="41" t="s">
        <v>175</v>
      </c>
      <c r="B38" s="41" t="s">
        <v>528</v>
      </c>
      <c r="C38" s="62" t="s">
        <v>182</v>
      </c>
      <c r="D38" s="44">
        <v>30</v>
      </c>
      <c r="E38" s="44" t="s">
        <v>79</v>
      </c>
      <c r="F38" s="46">
        <v>79</v>
      </c>
      <c r="G38" s="46">
        <v>398</v>
      </c>
      <c r="H38" s="46">
        <f t="shared" si="0"/>
        <v>2370</v>
      </c>
      <c r="I38" s="42">
        <f t="shared" si="1"/>
        <v>11940</v>
      </c>
    </row>
    <row r="39" spans="1:9" s="48" customFormat="1" ht="26.4">
      <c r="A39" s="41" t="s">
        <v>177</v>
      </c>
      <c r="B39" s="41" t="s">
        <v>522</v>
      </c>
      <c r="C39" s="62" t="s">
        <v>184</v>
      </c>
      <c r="D39" s="44">
        <v>100</v>
      </c>
      <c r="E39" s="44" t="s">
        <v>79</v>
      </c>
      <c r="F39" s="46">
        <v>472</v>
      </c>
      <c r="G39" s="46">
        <v>893</v>
      </c>
      <c r="H39" s="46">
        <f t="shared" si="0"/>
        <v>47200</v>
      </c>
      <c r="I39" s="42">
        <f t="shared" si="1"/>
        <v>89300</v>
      </c>
    </row>
    <row r="40" spans="1:9" s="48" customFormat="1" ht="36">
      <c r="A40" s="41" t="s">
        <v>179</v>
      </c>
      <c r="B40" s="41" t="s">
        <v>529</v>
      </c>
      <c r="C40" s="62" t="s">
        <v>186</v>
      </c>
      <c r="D40" s="44">
        <v>4</v>
      </c>
      <c r="E40" s="44" t="s">
        <v>57</v>
      </c>
      <c r="F40" s="46">
        <v>799</v>
      </c>
      <c r="G40" s="46">
        <v>1350</v>
      </c>
      <c r="H40" s="46">
        <f t="shared" si="0"/>
        <v>3196</v>
      </c>
      <c r="I40" s="42">
        <f t="shared" si="1"/>
        <v>5400</v>
      </c>
    </row>
    <row r="41" spans="1:9" s="48" customFormat="1" ht="72">
      <c r="A41" s="41" t="s">
        <v>181</v>
      </c>
      <c r="B41" s="41" t="s">
        <v>530</v>
      </c>
      <c r="C41" s="62" t="s">
        <v>188</v>
      </c>
      <c r="D41" s="44">
        <v>3</v>
      </c>
      <c r="E41" s="44" t="s">
        <v>57</v>
      </c>
      <c r="F41" s="46">
        <v>5988</v>
      </c>
      <c r="G41" s="46">
        <v>4110</v>
      </c>
      <c r="H41" s="46">
        <f t="shared" si="0"/>
        <v>17964</v>
      </c>
      <c r="I41" s="42">
        <f t="shared" si="1"/>
        <v>12330</v>
      </c>
    </row>
    <row r="42" spans="1:9" s="48" customFormat="1" ht="36">
      <c r="A42" s="41" t="s">
        <v>183</v>
      </c>
      <c r="B42" s="41" t="s">
        <v>531</v>
      </c>
      <c r="C42" s="62" t="s">
        <v>190</v>
      </c>
      <c r="D42" s="44">
        <v>1</v>
      </c>
      <c r="E42" s="44" t="s">
        <v>126</v>
      </c>
      <c r="F42" s="46">
        <v>19885</v>
      </c>
      <c r="G42" s="46">
        <v>5485</v>
      </c>
      <c r="H42" s="46">
        <f t="shared" si="0"/>
        <v>19885</v>
      </c>
      <c r="I42" s="42">
        <f t="shared" si="1"/>
        <v>5485</v>
      </c>
    </row>
    <row r="43" spans="1:9" s="48" customFormat="1" ht="36">
      <c r="A43" s="41" t="s">
        <v>185</v>
      </c>
      <c r="B43" s="41" t="s">
        <v>532</v>
      </c>
      <c r="C43" s="62" t="s">
        <v>192</v>
      </c>
      <c r="D43" s="44">
        <v>1</v>
      </c>
      <c r="E43" s="44" t="s">
        <v>57</v>
      </c>
      <c r="F43" s="46">
        <v>15955</v>
      </c>
      <c r="G43" s="46">
        <v>9855</v>
      </c>
      <c r="H43" s="46">
        <f t="shared" si="0"/>
        <v>15955</v>
      </c>
      <c r="I43" s="42">
        <f t="shared" si="1"/>
        <v>9855</v>
      </c>
    </row>
    <row r="44" spans="1:9" s="48" customFormat="1" ht="36">
      <c r="A44" s="41" t="s">
        <v>187</v>
      </c>
      <c r="B44" s="41" t="s">
        <v>533</v>
      </c>
      <c r="C44" s="62" t="s">
        <v>194</v>
      </c>
      <c r="D44" s="44">
        <v>1</v>
      </c>
      <c r="E44" s="44" t="s">
        <v>57</v>
      </c>
      <c r="F44" s="46">
        <v>16855</v>
      </c>
      <c r="G44" s="46">
        <v>4985</v>
      </c>
      <c r="H44" s="46">
        <f t="shared" si="0"/>
        <v>16855</v>
      </c>
      <c r="I44" s="42">
        <f t="shared" si="1"/>
        <v>4985</v>
      </c>
    </row>
    <row r="45" spans="1:9" s="48" customFormat="1" ht="48">
      <c r="A45" s="41" t="s">
        <v>189</v>
      </c>
      <c r="B45" s="41" t="s">
        <v>534</v>
      </c>
      <c r="C45" s="62" t="s">
        <v>196</v>
      </c>
      <c r="D45" s="44">
        <v>0</v>
      </c>
      <c r="E45" s="44" t="s">
        <v>126</v>
      </c>
      <c r="F45" s="46">
        <v>46855</v>
      </c>
      <c r="G45" s="46">
        <v>19855</v>
      </c>
      <c r="H45" s="46">
        <f t="shared" si="0"/>
        <v>0</v>
      </c>
      <c r="I45" s="42">
        <f t="shared" si="1"/>
        <v>0</v>
      </c>
    </row>
    <row r="46" spans="1:9" s="48" customFormat="1" ht="36">
      <c r="A46" s="41" t="s">
        <v>191</v>
      </c>
      <c r="B46" s="41" t="s">
        <v>535</v>
      </c>
      <c r="C46" s="62" t="s">
        <v>199</v>
      </c>
      <c r="D46" s="44">
        <v>1</v>
      </c>
      <c r="E46" s="44" t="s">
        <v>126</v>
      </c>
      <c r="F46" s="46">
        <v>265440</v>
      </c>
      <c r="G46" s="46">
        <v>65444</v>
      </c>
      <c r="H46" s="46">
        <f t="shared" si="0"/>
        <v>265440</v>
      </c>
      <c r="I46" s="42">
        <f t="shared" si="1"/>
        <v>65444</v>
      </c>
    </row>
    <row r="47" spans="1:9" s="48" customFormat="1" ht="36">
      <c r="A47" s="41" t="s">
        <v>193</v>
      </c>
      <c r="B47" s="41" t="s">
        <v>536</v>
      </c>
      <c r="C47" s="62" t="s">
        <v>218</v>
      </c>
      <c r="D47" s="44">
        <v>1</v>
      </c>
      <c r="E47" s="44" t="s">
        <v>126</v>
      </c>
      <c r="F47" s="46">
        <v>108454</v>
      </c>
      <c r="G47" s="46">
        <v>39855</v>
      </c>
      <c r="H47" s="46">
        <f>D47*F47</f>
        <v>108454</v>
      </c>
      <c r="I47" s="42">
        <f>D47*G47</f>
        <v>39855</v>
      </c>
    </row>
    <row r="48" spans="1:9" s="48" customFormat="1" ht="36">
      <c r="A48" s="41" t="s">
        <v>195</v>
      </c>
      <c r="B48" s="41" t="s">
        <v>537</v>
      </c>
      <c r="C48" s="62" t="s">
        <v>201</v>
      </c>
      <c r="D48" s="44">
        <v>0</v>
      </c>
      <c r="E48" s="44" t="s">
        <v>126</v>
      </c>
      <c r="F48" s="46">
        <v>0</v>
      </c>
      <c r="G48" s="46">
        <v>0</v>
      </c>
      <c r="H48" s="46">
        <f t="shared" si="0"/>
        <v>0</v>
      </c>
      <c r="I48" s="42">
        <f t="shared" si="1"/>
        <v>0</v>
      </c>
    </row>
    <row r="49" spans="1:9" s="48" customFormat="1" ht="48">
      <c r="A49" s="41" t="s">
        <v>197</v>
      </c>
      <c r="B49" s="41" t="s">
        <v>538</v>
      </c>
      <c r="C49" s="62" t="s">
        <v>203</v>
      </c>
      <c r="D49" s="49">
        <v>0</v>
      </c>
      <c r="E49" s="49" t="s">
        <v>79</v>
      </c>
      <c r="F49" s="46">
        <v>0</v>
      </c>
      <c r="G49" s="46">
        <v>0</v>
      </c>
      <c r="H49" s="46">
        <f t="shared" si="0"/>
        <v>0</v>
      </c>
      <c r="I49" s="42">
        <f t="shared" si="1"/>
        <v>0</v>
      </c>
    </row>
    <row r="50" spans="1:9" s="48" customFormat="1" ht="24">
      <c r="A50" s="41" t="s">
        <v>198</v>
      </c>
      <c r="B50" s="41"/>
      <c r="C50" s="62" t="s">
        <v>205</v>
      </c>
      <c r="D50" s="44">
        <v>2</v>
      </c>
      <c r="E50" s="44" t="s">
        <v>56</v>
      </c>
      <c r="F50" s="46"/>
      <c r="G50" s="46">
        <v>8740</v>
      </c>
      <c r="H50" s="46">
        <f t="shared" si="0"/>
        <v>0</v>
      </c>
      <c r="I50" s="42">
        <f t="shared" si="1"/>
        <v>17480</v>
      </c>
    </row>
    <row r="51" spans="1:9" s="48" customFormat="1" ht="26.4">
      <c r="A51" s="41" t="s">
        <v>200</v>
      </c>
      <c r="B51" s="41" t="s">
        <v>539</v>
      </c>
      <c r="C51" s="62" t="s">
        <v>207</v>
      </c>
      <c r="D51" s="44">
        <v>5</v>
      </c>
      <c r="E51" s="44" t="s">
        <v>79</v>
      </c>
      <c r="F51" s="46">
        <v>425</v>
      </c>
      <c r="G51" s="46">
        <v>515</v>
      </c>
      <c r="H51" s="46">
        <f t="shared" si="0"/>
        <v>2125</v>
      </c>
      <c r="I51" s="42">
        <f t="shared" si="1"/>
        <v>2575</v>
      </c>
    </row>
    <row r="52" spans="1:9" s="48" customFormat="1" ht="26.4">
      <c r="A52" s="41" t="s">
        <v>202</v>
      </c>
      <c r="B52" s="41" t="s">
        <v>540</v>
      </c>
      <c r="C52" s="62" t="s">
        <v>236</v>
      </c>
      <c r="D52" s="44">
        <v>1</v>
      </c>
      <c r="E52" s="44" t="s">
        <v>126</v>
      </c>
      <c r="F52" s="46">
        <v>45885</v>
      </c>
      <c r="G52" s="46">
        <v>48556</v>
      </c>
      <c r="H52" s="46">
        <f t="shared" si="0"/>
        <v>45885</v>
      </c>
      <c r="I52" s="42">
        <f t="shared" si="1"/>
        <v>48556</v>
      </c>
    </row>
    <row r="53" spans="1:9" s="48" customFormat="1" ht="48">
      <c r="A53" s="41" t="s">
        <v>204</v>
      </c>
      <c r="B53" s="41" t="s">
        <v>541</v>
      </c>
      <c r="C53" s="62" t="s">
        <v>210</v>
      </c>
      <c r="D53" s="44">
        <v>1</v>
      </c>
      <c r="E53" s="44" t="s">
        <v>57</v>
      </c>
      <c r="F53" s="46">
        <v>1985</v>
      </c>
      <c r="G53" s="46">
        <v>2550</v>
      </c>
      <c r="H53" s="46">
        <f t="shared" si="0"/>
        <v>1985</v>
      </c>
      <c r="I53" s="42">
        <f t="shared" si="1"/>
        <v>2550</v>
      </c>
    </row>
    <row r="54" spans="1:9" s="48" customFormat="1" ht="36">
      <c r="A54" s="41" t="s">
        <v>206</v>
      </c>
      <c r="B54" s="41" t="s">
        <v>542</v>
      </c>
      <c r="C54" s="62" t="s">
        <v>212</v>
      </c>
      <c r="D54" s="44">
        <v>2</v>
      </c>
      <c r="E54" s="44" t="s">
        <v>57</v>
      </c>
      <c r="F54" s="46">
        <v>13450</v>
      </c>
      <c r="G54" s="46">
        <v>2205</v>
      </c>
      <c r="H54" s="46">
        <f t="shared" si="0"/>
        <v>26900</v>
      </c>
      <c r="I54" s="42">
        <f t="shared" si="1"/>
        <v>4410</v>
      </c>
    </row>
    <row r="55" spans="1:9" s="48" customFormat="1" ht="36">
      <c r="A55" s="41" t="s">
        <v>208</v>
      </c>
      <c r="B55" s="41" t="s">
        <v>543</v>
      </c>
      <c r="C55" s="62" t="s">
        <v>237</v>
      </c>
      <c r="D55" s="44">
        <v>15</v>
      </c>
      <c r="E55" s="44" t="s">
        <v>61</v>
      </c>
      <c r="F55" s="46">
        <v>1450</v>
      </c>
      <c r="G55" s="46">
        <v>1450</v>
      </c>
      <c r="H55" s="46">
        <f>D55*F55</f>
        <v>21750</v>
      </c>
      <c r="I55" s="42">
        <f>D55*G55</f>
        <v>21750</v>
      </c>
    </row>
    <row r="56" spans="1:9" s="48" customFormat="1" ht="36">
      <c r="A56" s="41" t="s">
        <v>209</v>
      </c>
      <c r="B56" s="41" t="s">
        <v>544</v>
      </c>
      <c r="C56" s="62" t="s">
        <v>238</v>
      </c>
      <c r="D56" s="44">
        <v>8</v>
      </c>
      <c r="E56" s="44" t="s">
        <v>61</v>
      </c>
      <c r="F56" s="46">
        <v>970</v>
      </c>
      <c r="G56" s="46">
        <v>2550</v>
      </c>
      <c r="H56" s="46">
        <f>D56*F56</f>
        <v>7760</v>
      </c>
      <c r="I56" s="42">
        <f>D56*G56</f>
        <v>20400</v>
      </c>
    </row>
    <row r="57" spans="1:9" s="48" customFormat="1" ht="36">
      <c r="A57" s="41" t="s">
        <v>211</v>
      </c>
      <c r="B57" s="41" t="s">
        <v>545</v>
      </c>
      <c r="C57" s="62" t="s">
        <v>239</v>
      </c>
      <c r="D57" s="44">
        <v>15</v>
      </c>
      <c r="E57" s="44" t="s">
        <v>61</v>
      </c>
      <c r="F57" s="46">
        <v>1485</v>
      </c>
      <c r="G57" s="46">
        <v>1785</v>
      </c>
      <c r="H57" s="46">
        <f>D57*F57</f>
        <v>22275</v>
      </c>
      <c r="I57" s="42">
        <f>D57*G57</f>
        <v>26775</v>
      </c>
    </row>
    <row r="58" spans="1:9" s="48" customFormat="1" ht="36">
      <c r="A58" s="41" t="s">
        <v>240</v>
      </c>
      <c r="B58" s="41" t="s">
        <v>546</v>
      </c>
      <c r="C58" s="62" t="s">
        <v>241</v>
      </c>
      <c r="D58" s="44">
        <v>1</v>
      </c>
      <c r="E58" s="44" t="s">
        <v>57</v>
      </c>
      <c r="F58" s="46">
        <v>2985</v>
      </c>
      <c r="G58" s="46">
        <v>2445</v>
      </c>
      <c r="H58" s="46">
        <f>D58*F58</f>
        <v>2985</v>
      </c>
      <c r="I58" s="42">
        <f>D58*G58</f>
        <v>2445</v>
      </c>
    </row>
    <row r="59" spans="1:9" s="48" customFormat="1" ht="36">
      <c r="A59" s="41" t="s">
        <v>242</v>
      </c>
      <c r="B59" s="41" t="s">
        <v>547</v>
      </c>
      <c r="C59" s="62" t="s">
        <v>213</v>
      </c>
      <c r="D59" s="44">
        <v>2</v>
      </c>
      <c r="E59" s="44" t="s">
        <v>57</v>
      </c>
      <c r="F59" s="46">
        <v>7450</v>
      </c>
      <c r="G59" s="46">
        <v>3460</v>
      </c>
      <c r="H59" s="46">
        <f t="shared" si="0"/>
        <v>14900</v>
      </c>
      <c r="I59" s="42">
        <f t="shared" si="1"/>
        <v>6920</v>
      </c>
    </row>
    <row r="60" spans="1:9" s="48" customFormat="1" ht="36">
      <c r="A60" s="41" t="s">
        <v>243</v>
      </c>
      <c r="B60" s="41" t="s">
        <v>548</v>
      </c>
      <c r="C60" s="62" t="s">
        <v>214</v>
      </c>
      <c r="D60" s="44">
        <v>1</v>
      </c>
      <c r="E60" s="44" t="s">
        <v>126</v>
      </c>
      <c r="F60" s="46"/>
      <c r="G60" s="46">
        <v>355500</v>
      </c>
      <c r="H60" s="46">
        <f t="shared" si="0"/>
        <v>0</v>
      </c>
      <c r="I60" s="42">
        <f t="shared" si="1"/>
        <v>355500</v>
      </c>
    </row>
    <row r="61" spans="1:9" s="48" customFormat="1" ht="26.4">
      <c r="A61" s="50" t="s">
        <v>244</v>
      </c>
      <c r="B61" s="41" t="s">
        <v>503</v>
      </c>
      <c r="C61" s="62" t="s">
        <v>215</v>
      </c>
      <c r="D61" s="44">
        <v>1</v>
      </c>
      <c r="E61" s="44" t="s">
        <v>126</v>
      </c>
      <c r="F61" s="46">
        <v>8656</v>
      </c>
      <c r="G61" s="46">
        <v>29855</v>
      </c>
      <c r="H61" s="46">
        <f>D61*F61</f>
        <v>8656</v>
      </c>
      <c r="I61" s="42">
        <f>D61*G61</f>
        <v>29855</v>
      </c>
    </row>
    <row r="62" spans="1:9" s="48" customFormat="1" ht="48">
      <c r="A62" s="50" t="s">
        <v>245</v>
      </c>
      <c r="B62" s="41" t="s">
        <v>549</v>
      </c>
      <c r="C62" s="63" t="s">
        <v>216</v>
      </c>
      <c r="D62" s="44">
        <v>30</v>
      </c>
      <c r="E62" s="44" t="s">
        <v>79</v>
      </c>
      <c r="F62" s="46">
        <v>654</v>
      </c>
      <c r="G62" s="46">
        <v>995</v>
      </c>
      <c r="H62" s="46">
        <f>D62*F62</f>
        <v>19620</v>
      </c>
      <c r="I62" s="42">
        <f>D62*G62</f>
        <v>29850</v>
      </c>
    </row>
    <row r="63" spans="1:9" ht="21" customHeight="1" thickBot="1">
      <c r="A63" s="51"/>
      <c r="B63" s="51"/>
      <c r="C63" s="52" t="s">
        <v>106</v>
      </c>
      <c r="D63" s="53"/>
      <c r="E63" s="53"/>
      <c r="F63" s="54"/>
      <c r="G63" s="54"/>
      <c r="H63" s="55">
        <f>SUM(H7:H62)</f>
        <v>1675578</v>
      </c>
      <c r="I63" s="55">
        <f>SUM(I7:I62)</f>
        <v>2411424</v>
      </c>
    </row>
    <row r="64" spans="1:9" ht="13.8" thickTop="1"/>
    <row r="65" ht="37.5" customHeight="1"/>
    <row r="67" ht="53.25" customHeight="1"/>
    <row r="68" ht="39.75" customHeight="1"/>
    <row r="69" ht="43.5" customHeight="1"/>
    <row r="70" ht="27.75" customHeight="1"/>
    <row r="71" ht="44.25" customHeight="1"/>
    <row r="74" ht="27.75" customHeight="1"/>
  </sheetData>
  <pageMargins left="0.70866141732283472" right="0.70866141732283472" top="0.74803149606299213" bottom="0.74803149606299213" header="0.31496062992125984" footer="0.31496062992125984"/>
  <pageSetup paperSize="9" orientation="landscape" r:id="rId1"/>
  <headerFooter>
    <oddFooter>&amp;C&amp;F&amp;R&amp;P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Főösszesítő</vt:lpstr>
      <vt:lpstr>építészet</vt:lpstr>
      <vt:lpstr>fűtés</vt:lpstr>
      <vt:lpstr>víz-csatorna</vt:lpstr>
      <vt:lpstr>szellőzés</vt:lpstr>
      <vt:lpstr>elektromos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NGT</dc:creator>
  <cp:lastModifiedBy>Tóth Julianna</cp:lastModifiedBy>
  <cp:lastPrinted>2022-01-06T07:30:52Z</cp:lastPrinted>
  <dcterms:created xsi:type="dcterms:W3CDTF">2016-05-09T08:43:00Z</dcterms:created>
  <dcterms:modified xsi:type="dcterms:W3CDTF">2026-02-28T18:33:26Z</dcterms:modified>
</cp:coreProperties>
</file>